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workbookProtection workbookAlgorithmName="SHA-512" workbookHashValue="nlbYklfIMefjaMrBDpVcOzXhEMhnZGpDrjP/L6rov8ik+NS80LxAaBkBG3zrxpZHQE2zA2B9ci0Hw4FEYL2ieQ==" workbookSaltValue="2OasePVLvSlQ+p2t8CVITg==" workbookSpinCount="100000" lockStructure="1"/>
  <bookViews>
    <workbookView xWindow="-105" yWindow="-105" windowWidth="20640" windowHeight="11760"/>
  </bookViews>
  <sheets>
    <sheet name="I.S.R. 2021" sheetId="2" r:id="rId1"/>
  </sheets>
  <definedNames>
    <definedName name="_xlnm.Print_Area" localSheetId="0">'I.S.R. 2021'!$A$4:$J$5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0" i="2" l="1"/>
  <c r="C48" i="2" l="1"/>
  <c r="C47" i="2"/>
  <c r="C46" i="2"/>
  <c r="C45" i="2"/>
  <c r="C44" i="2"/>
  <c r="C43" i="2"/>
  <c r="C42" i="2"/>
  <c r="C41" i="2"/>
  <c r="C40" i="2"/>
  <c r="C39" i="2"/>
  <c r="I39" i="2" l="1"/>
  <c r="S39" i="2" s="1"/>
  <c r="N39" i="2"/>
  <c r="H39" i="2"/>
  <c r="I40" i="2"/>
  <c r="S40" i="2" s="1"/>
  <c r="L40" i="2"/>
  <c r="M39" i="2" s="1"/>
  <c r="N40" i="2"/>
  <c r="Q40" i="2"/>
  <c r="R39" i="2" s="1"/>
  <c r="G41" i="2"/>
  <c r="H40" i="2" s="1"/>
  <c r="I41" i="2"/>
  <c r="S41" i="2" s="1"/>
  <c r="L41" i="2"/>
  <c r="M40" i="2" s="1"/>
  <c r="N41" i="2"/>
  <c r="Q41" i="2"/>
  <c r="R40" i="2" s="1"/>
  <c r="G42" i="2"/>
  <c r="H41" i="2" s="1"/>
  <c r="I42" i="2"/>
  <c r="S42" i="2" s="1"/>
  <c r="L42" i="2"/>
  <c r="M41" i="2" s="1"/>
  <c r="N42" i="2"/>
  <c r="Q42" i="2"/>
  <c r="R41" i="2" s="1"/>
  <c r="G43" i="2"/>
  <c r="H42" i="2" s="1"/>
  <c r="I43" i="2"/>
  <c r="S43" i="2" s="1"/>
  <c r="L43" i="2"/>
  <c r="M42" i="2" s="1"/>
  <c r="N43" i="2"/>
  <c r="Q43" i="2"/>
  <c r="R42" i="2" s="1"/>
  <c r="G44" i="2"/>
  <c r="H43" i="2" s="1"/>
  <c r="I44" i="2"/>
  <c r="S44" i="2" s="1"/>
  <c r="L44" i="2"/>
  <c r="M43" i="2" s="1"/>
  <c r="N44" i="2"/>
  <c r="Q44" i="2"/>
  <c r="R43" i="2" s="1"/>
  <c r="G45" i="2"/>
  <c r="H44" i="2" s="1"/>
  <c r="I45" i="2"/>
  <c r="S45" i="2" s="1"/>
  <c r="L45" i="2"/>
  <c r="M44" i="2" s="1"/>
  <c r="N45" i="2"/>
  <c r="Q45" i="2"/>
  <c r="R44" i="2" s="1"/>
  <c r="G46" i="2"/>
  <c r="H45" i="2" s="1"/>
  <c r="I46" i="2"/>
  <c r="S46" i="2" s="1"/>
  <c r="L46" i="2"/>
  <c r="M45" i="2" s="1"/>
  <c r="N46" i="2"/>
  <c r="Q46" i="2"/>
  <c r="R45" i="2" s="1"/>
  <c r="G47" i="2"/>
  <c r="H46" i="2" s="1"/>
  <c r="I47" i="2"/>
  <c r="S47" i="2" s="1"/>
  <c r="L47" i="2"/>
  <c r="M46" i="2" s="1"/>
  <c r="N47" i="2"/>
  <c r="Q47" i="2"/>
  <c r="R46" i="2" s="1"/>
  <c r="G48" i="2"/>
  <c r="H47" i="2" s="1"/>
  <c r="I48" i="2"/>
  <c r="S48" i="2" s="1"/>
  <c r="L48" i="2"/>
  <c r="M47" i="2" s="1"/>
  <c r="N48" i="2"/>
  <c r="Q48" i="2"/>
  <c r="R47" i="2" s="1"/>
  <c r="G49" i="2"/>
  <c r="H48" i="2" s="1"/>
  <c r="I49" i="2"/>
  <c r="S49" i="2" s="1"/>
  <c r="L49" i="2"/>
  <c r="M48" i="2" s="1"/>
  <c r="Q49" i="2"/>
  <c r="R48" i="2" s="1"/>
  <c r="G22" i="2"/>
  <c r="H21" i="2" s="1"/>
  <c r="G21" i="2"/>
  <c r="H20" i="2" s="1"/>
  <c r="G20" i="2"/>
  <c r="H19" i="2" s="1"/>
  <c r="S30" i="2"/>
  <c r="S21" i="2"/>
  <c r="S22" i="2"/>
  <c r="S23" i="2"/>
  <c r="S24" i="2"/>
  <c r="S25" i="2"/>
  <c r="S26" i="2"/>
  <c r="S27" i="2"/>
  <c r="S28" i="2"/>
  <c r="S20" i="2"/>
  <c r="Q30" i="2"/>
  <c r="R28" i="2" s="1"/>
  <c r="Q21" i="2"/>
  <c r="R20" i="2" s="1"/>
  <c r="Q22" i="2"/>
  <c r="R21" i="2" s="1"/>
  <c r="Q23" i="2"/>
  <c r="R22" i="2" s="1"/>
  <c r="Q24" i="2"/>
  <c r="R23" i="2" s="1"/>
  <c r="Q25" i="2"/>
  <c r="R24" i="2" s="1"/>
  <c r="Q26" i="2"/>
  <c r="R25" i="2" s="1"/>
  <c r="Q27" i="2"/>
  <c r="R26" i="2" s="1"/>
  <c r="Q28" i="2"/>
  <c r="R27" i="2" s="1"/>
  <c r="Q20" i="2"/>
  <c r="R19" i="2" s="1"/>
  <c r="C20" i="2"/>
  <c r="C28" i="2"/>
  <c r="C21" i="2"/>
  <c r="C22" i="2"/>
  <c r="C26" i="2"/>
  <c r="C27" i="2"/>
  <c r="G23" i="2"/>
  <c r="H22" i="2" s="1"/>
  <c r="G24" i="2"/>
  <c r="G25" i="2"/>
  <c r="H24" i="2" s="1"/>
  <c r="G26" i="2"/>
  <c r="H25" i="2" s="1"/>
  <c r="G27" i="2"/>
  <c r="H26" i="2" s="1"/>
  <c r="G28" i="2"/>
  <c r="H27" i="2" s="1"/>
  <c r="L20" i="2"/>
  <c r="M19" i="2" s="1"/>
  <c r="C19" i="2"/>
  <c r="T30" i="2"/>
  <c r="O30" i="2"/>
  <c r="N30" i="2"/>
  <c r="L30" i="2"/>
  <c r="M28" i="2" s="1"/>
  <c r="I30" i="2"/>
  <c r="T28" i="2"/>
  <c r="O28" i="2"/>
  <c r="N28" i="2"/>
  <c r="L28" i="2"/>
  <c r="M27" i="2" s="1"/>
  <c r="I28" i="2"/>
  <c r="H28" i="2"/>
  <c r="T27" i="2"/>
  <c r="O27" i="2"/>
  <c r="N27" i="2"/>
  <c r="L27" i="2"/>
  <c r="M26" i="2" s="1"/>
  <c r="I27" i="2"/>
  <c r="T26" i="2"/>
  <c r="O26" i="2"/>
  <c r="N26" i="2"/>
  <c r="L26" i="2"/>
  <c r="M25" i="2" s="1"/>
  <c r="I26" i="2"/>
  <c r="T25" i="2"/>
  <c r="O25" i="2"/>
  <c r="N25" i="2"/>
  <c r="L25" i="2"/>
  <c r="M24" i="2" s="1"/>
  <c r="I25" i="2"/>
  <c r="T24" i="2"/>
  <c r="O24" i="2"/>
  <c r="N24" i="2"/>
  <c r="L24" i="2"/>
  <c r="M23" i="2" s="1"/>
  <c r="I24" i="2"/>
  <c r="O23" i="2"/>
  <c r="N23" i="2"/>
  <c r="L23" i="2"/>
  <c r="M22" i="2" s="1"/>
  <c r="J23" i="2"/>
  <c r="T23" i="2" s="1"/>
  <c r="I23" i="2"/>
  <c r="O22" i="2"/>
  <c r="N22" i="2"/>
  <c r="L22" i="2"/>
  <c r="M21" i="2" s="1"/>
  <c r="J22" i="2"/>
  <c r="T22" i="2" s="1"/>
  <c r="I22" i="2"/>
  <c r="O21" i="2"/>
  <c r="N21" i="2"/>
  <c r="L21" i="2"/>
  <c r="J21" i="2"/>
  <c r="T21" i="2" s="1"/>
  <c r="I21" i="2"/>
  <c r="O20" i="2"/>
  <c r="N20" i="2"/>
  <c r="J20" i="2"/>
  <c r="T20" i="2" s="1"/>
  <c r="I20" i="2"/>
  <c r="O19" i="2"/>
  <c r="J19" i="2"/>
  <c r="T19" i="2" s="1"/>
  <c r="B10" i="2"/>
  <c r="D10" i="2" s="1"/>
  <c r="B9" i="2"/>
  <c r="D9" i="2" s="1"/>
  <c r="B8" i="2"/>
  <c r="H8" i="2" l="1"/>
  <c r="D8" i="2"/>
  <c r="F8" i="2" s="1"/>
  <c r="P8" i="2"/>
  <c r="N49" i="2"/>
  <c r="P9" i="2" s="1"/>
  <c r="L10" i="2"/>
  <c r="F9" i="2"/>
  <c r="L8" i="2"/>
  <c r="F10" i="2"/>
  <c r="L9" i="2"/>
  <c r="P10" i="2"/>
  <c r="H10" i="2"/>
  <c r="H9" i="2"/>
  <c r="M20" i="2"/>
  <c r="H23" i="2"/>
  <c r="J8" i="2" l="1"/>
  <c r="N8" i="2" s="1"/>
  <c r="R8" i="2" s="1"/>
  <c r="J9" i="2"/>
  <c r="N9" i="2" s="1"/>
  <c r="R9" i="2" s="1"/>
  <c r="J10" i="2"/>
  <c r="N10" i="2" s="1"/>
  <c r="R10" i="2" s="1"/>
</calcChain>
</file>

<file path=xl/comments1.xml><?xml version="1.0" encoding="utf-8"?>
<comments xmlns="http://schemas.openxmlformats.org/spreadsheetml/2006/main">
  <authors>
    <author>SAM - RWB</author>
  </authors>
  <commentList>
    <comment ref="B5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Tu sueldo mensual.</t>
        </r>
      </text>
    </comment>
  </commentList>
</comments>
</file>

<file path=xl/sharedStrings.xml><?xml version="1.0" encoding="utf-8"?>
<sst xmlns="http://schemas.openxmlformats.org/spreadsheetml/2006/main" count="85" uniqueCount="37">
  <si>
    <t xml:space="preserve">CALCULO DE I. S. R. </t>
  </si>
  <si>
    <t>Ingresos Grav.</t>
  </si>
  <si>
    <t>Exc. S/L. I.</t>
  </si>
  <si>
    <t>% Exc. S/L. I.</t>
  </si>
  <si>
    <t>ISR Marginal</t>
  </si>
  <si>
    <t>Cuota Fija</t>
  </si>
  <si>
    <t>Impuesto</t>
  </si>
  <si>
    <t>SAE</t>
  </si>
  <si>
    <t>MENSUAL</t>
  </si>
  <si>
    <t>QUINCENAL</t>
  </si>
  <si>
    <t>CATORCENAL</t>
  </si>
  <si>
    <t>SEMANAL</t>
  </si>
  <si>
    <t xml:space="preserve">TARIFA ISR </t>
  </si>
  <si>
    <t>LIMITE</t>
  </si>
  <si>
    <t>CUOTA</t>
  </si>
  <si>
    <t>% SOBRE</t>
  </si>
  <si>
    <t>INFERIOR</t>
  </si>
  <si>
    <t>SUPERIOR</t>
  </si>
  <si>
    <t>FIJA</t>
  </si>
  <si>
    <t>EXCEDENTE</t>
  </si>
  <si>
    <t>999999.00 </t>
  </si>
  <si>
    <t>TARIFA SUBSIDIO PARA EL EMPLEO</t>
  </si>
  <si>
    <t xml:space="preserve">PARA </t>
  </si>
  <si>
    <t>HASTA</t>
  </si>
  <si>
    <t>SUBSIDIO</t>
  </si>
  <si>
    <t>CREDITO</t>
  </si>
  <si>
    <t>ING DE</t>
  </si>
  <si>
    <t>AL EMPLEO</t>
  </si>
  <si>
    <t>SALARIO</t>
  </si>
  <si>
    <t>Ingresos Gravables mensual</t>
  </si>
  <si>
    <t>ISR SALARIOS MENSUAL</t>
  </si>
  <si>
    <t>ISR SALARIO QUINCENAL</t>
  </si>
  <si>
    <t>ISR SALARIO CATORCENAL</t>
  </si>
  <si>
    <t>ISR SALARIO SEMANAL</t>
  </si>
  <si>
    <t>Limite Inferior</t>
  </si>
  <si>
    <t xml:space="preserve">ISR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</si>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</sst>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3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14"/>
      <name val="MS Reference Sans Serif"/>
      <family val="2"/>
    </font>
    <font>
      <b/>
      <sz val="10"/>
      <name val="MS Reference Sans Serif"/>
      <family val="2"/>
    </font>
    <font>
      <sz val="10"/>
      <name val="MS Reference Sans Serif"/>
      <family val="2"/>
    </font>
    <font>
      <sz val="10"/>
      <color rgb="FF0F1626"/>
      <name val="MS Reference Sans Serif"/>
      <family val="2"/>
    </font>
    <font>
      <b/>
      <sz val="12"/>
      <color indexed="10"/>
      <name val="MS Reference Sans Serif"/>
      <family val="2"/>
    </font>
    <font>
      <sz val="9"/>
      <name val="MS Reference Sans Serif"/>
      <family val="2"/>
    </font>
    <font>
      <sz val="10"/>
      <name val="Bahnschrift"/>
      <family val="2"/>
    </font>
    <font>
      <sz val="9"/>
      <name val="Bahnschrift"/>
      <family val="2"/>
    </font>
    <font>
      <b/>
      <sz val="12"/>
      <color indexed="10"/>
      <name val="Bahnschrift"/>
      <family val="2"/>
    </font>
    <font>
      <b/>
      <sz val="9"/>
      <name val="Bahnschrift"/>
      <family val="2"/>
    </font>
    <font>
      <sz val="9"/>
      <color rgb="FF0F1626"/>
      <name val="Bahnschrift"/>
      <family val="2"/>
    </font>
    <font>
      <b/>
      <sz val="9"/>
      <name val="MS Reference Sans Serif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theme="0"/>
      <name val="MS Reference Sans Serif"/>
      <family val="2"/>
    </font>
    <font>
      <b/>
      <sz val="10"/>
      <color rgb="FF0F1626"/>
      <name val="MS Reference Sans Serif"/>
      <family val="2"/>
    </font>
    <font>
      <sz val="10"/>
      <color rgb="FF6B7A8F"/>
      <name val="Arial"/>
      <family val="2"/>
    </font>
    <font>
      <b/>
      <sz val="10"/>
      <color theme="0"/>
      <name val="MS Reference Sans Serif"/>
      <family val="2"/>
    </font>
  </fonts>
  <fills count="9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7C331"/>
        <bgColor indexed="64"/>
      </patternFill>
    </fill>
    <fill>
      <patternFill patternType="solid">
        <fgColor rgb="FFAB987A"/>
        <bgColor indexed="64"/>
      </patternFill>
    </fill>
    <fill>
      <patternFill patternType="solid">
        <fgColor rgb="FF6B7A8F"/>
        <bgColor indexed="64"/>
      </patternFill>
    </fill>
    <fill>
      <patternFill patternType="solid">
        <fgColor rgb="FFF7882F"/>
        <bgColor indexed="64"/>
      </patternFill>
    </fill>
    <fill>
      <patternFill patternType="solid">
        <fgColor rgb="FF0F1626"/>
        <bgColor indexed="64"/>
      </patternFill>
    </fill>
    <fill>
      <patternFill patternType="solid">
        <fgColor theme="2" tint="-0.8999908444471571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6B7A8F"/>
      </left>
      <right style="thin">
        <color indexed="64"/>
      </right>
      <top style="thin">
        <color rgb="FF6B7A8F"/>
      </top>
      <bottom/>
      <diagonal/>
    </border>
    <border>
      <left style="thin">
        <color indexed="64"/>
      </left>
      <right style="thin">
        <color indexed="64"/>
      </right>
      <top style="thin">
        <color rgb="FF6B7A8F"/>
      </top>
      <bottom/>
      <diagonal/>
    </border>
    <border>
      <left/>
      <right style="thin">
        <color rgb="FF6B7A8F"/>
      </right>
      <top style="thin">
        <color rgb="FF6B7A8F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6B7A8F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6B7A8F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6B7A8F"/>
      </left>
      <right/>
      <top/>
      <bottom/>
      <diagonal/>
    </border>
    <border>
      <left/>
      <right style="thin">
        <color rgb="FF6B7A8F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6B7A8F"/>
      </left>
      <right/>
      <top/>
      <bottom style="thin">
        <color rgb="FF6B7A8F"/>
      </bottom>
      <diagonal/>
    </border>
    <border>
      <left/>
      <right/>
      <top/>
      <bottom style="thin">
        <color rgb="FF6B7A8F"/>
      </bottom>
      <diagonal/>
    </border>
    <border>
      <left/>
      <right style="thin">
        <color rgb="FF6B7A8F"/>
      </right>
      <top/>
      <bottom style="thin">
        <color rgb="FF6B7A8F"/>
      </bottom>
      <diagonal/>
    </border>
    <border>
      <left/>
      <right style="thin">
        <color theme="4"/>
      </right>
      <top/>
      <bottom/>
      <diagonal/>
    </border>
    <border>
      <left style="thin">
        <color rgb="FF6B7A8F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6B7A8F"/>
      </left>
      <right/>
      <top style="thin">
        <color rgb="FF6B7A8F"/>
      </top>
      <bottom/>
      <diagonal/>
    </border>
    <border>
      <left/>
      <right/>
      <top style="thin">
        <color rgb="FF6B7A8F"/>
      </top>
      <bottom/>
      <diagonal/>
    </border>
  </borders>
  <cellStyleXfs count="7">
    <xf numFmtId="0" fontId="0" fillId="0" borderId="0"/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07">
    <xf numFmtId="0" fontId="0" fillId="0" borderId="0" xfId="0"/>
    <xf numFmtId="39" fontId="12" fillId="0" borderId="13" xfId="2" applyNumberFormat="1" applyFont="1" applyBorder="1" applyProtection="1">
      <protection hidden="1"/>
    </xf>
    <xf numFmtId="39" fontId="12" fillId="0" borderId="26" xfId="2" applyNumberFormat="1" applyFont="1" applyBorder="1" applyProtection="1">
      <protection hidden="1"/>
    </xf>
    <xf numFmtId="0" fontId="6" fillId="0" borderId="0" xfId="2" applyFont="1" applyProtection="1">
      <protection hidden="1"/>
    </xf>
    <xf numFmtId="0" fontId="7" fillId="0" borderId="0" xfId="2" applyFont="1" applyProtection="1">
      <protection hidden="1"/>
    </xf>
    <xf numFmtId="0" fontId="3" fillId="0" borderId="0" xfId="2" applyProtection="1">
      <protection hidden="1"/>
    </xf>
    <xf numFmtId="0" fontId="11" fillId="0" borderId="0" xfId="2" applyFont="1" applyProtection="1">
      <protection hidden="1"/>
    </xf>
    <xf numFmtId="4" fontId="20" fillId="2" borderId="1" xfId="1" applyNumberFormat="1" applyFont="1" applyFill="1" applyBorder="1" applyAlignment="1" applyProtection="1">
      <alignment horizontal="center"/>
      <protection hidden="1"/>
    </xf>
    <xf numFmtId="4" fontId="8" fillId="2" borderId="1" xfId="1" applyNumberFormat="1" applyFont="1" applyFill="1" applyBorder="1" applyAlignment="1" applyProtection="1">
      <alignment horizontal="center" vertical="center" wrapText="1"/>
      <protection hidden="1"/>
    </xf>
    <xf numFmtId="4" fontId="8" fillId="3" borderId="1" xfId="1" applyNumberFormat="1" applyFont="1" applyFill="1" applyBorder="1" applyAlignment="1" applyProtection="1">
      <alignment horizontal="center" vertical="center" wrapText="1"/>
      <protection hidden="1"/>
    </xf>
    <xf numFmtId="4" fontId="8" fillId="4" borderId="1" xfId="1" applyNumberFormat="1" applyFont="1" applyFill="1" applyBorder="1" applyAlignment="1" applyProtection="1">
      <alignment horizontal="center" vertical="center" wrapText="1"/>
      <protection hidden="1"/>
    </xf>
    <xf numFmtId="10" fontId="8" fillId="5" borderId="1" xfId="1" applyNumberFormat="1" applyFont="1" applyFill="1" applyBorder="1" applyAlignment="1" applyProtection="1">
      <alignment horizontal="center" vertical="center" wrapText="1"/>
      <protection hidden="1"/>
    </xf>
    <xf numFmtId="4" fontId="8" fillId="6" borderId="1" xfId="1" applyNumberFormat="1" applyFont="1" applyFill="1" applyBorder="1" applyAlignment="1" applyProtection="1">
      <alignment horizontal="center" vertical="center" wrapText="1"/>
      <protection hidden="1"/>
    </xf>
    <xf numFmtId="4" fontId="22" fillId="8" borderId="1" xfId="1" applyNumberFormat="1" applyFont="1" applyFill="1" applyBorder="1" applyAlignment="1" applyProtection="1">
      <alignment horizontal="center" vertical="center" wrapText="1"/>
      <protection hidden="1"/>
    </xf>
    <xf numFmtId="0" fontId="19" fillId="8" borderId="1" xfId="2" applyFont="1" applyFill="1" applyBorder="1" applyProtection="1">
      <protection hidden="1"/>
    </xf>
    <xf numFmtId="4" fontId="10" fillId="0" borderId="1" xfId="2" applyNumberFormat="1" applyFont="1" applyBorder="1" applyProtection="1">
      <protection hidden="1"/>
    </xf>
    <xf numFmtId="43" fontId="7" fillId="0" borderId="1" xfId="4" applyFont="1" applyFill="1" applyBorder="1" applyProtection="1">
      <protection hidden="1"/>
    </xf>
    <xf numFmtId="4" fontId="7" fillId="0" borderId="1" xfId="1" applyNumberFormat="1" applyFont="1" applyBorder="1" applyProtection="1">
      <protection hidden="1"/>
    </xf>
    <xf numFmtId="10" fontId="7" fillId="0" borderId="1" xfId="5" applyNumberFormat="1" applyFont="1" applyFill="1" applyBorder="1" applyProtection="1">
      <protection hidden="1"/>
    </xf>
    <xf numFmtId="4" fontId="7" fillId="0" borderId="1" xfId="5" applyNumberFormat="1" applyFont="1" applyFill="1" applyBorder="1" applyProtection="1">
      <protection hidden="1"/>
    </xf>
    <xf numFmtId="2" fontId="6" fillId="0" borderId="1" xfId="1" applyNumberFormat="1" applyFont="1" applyBorder="1" applyAlignment="1" applyProtection="1">
      <alignment vertical="center"/>
      <protection hidden="1"/>
    </xf>
    <xf numFmtId="43" fontId="7" fillId="0" borderId="0" xfId="4" applyFont="1" applyProtection="1">
      <protection hidden="1"/>
    </xf>
    <xf numFmtId="43" fontId="3" fillId="0" borderId="0" xfId="2" applyNumberFormat="1" applyProtection="1">
      <protection hidden="1"/>
    </xf>
    <xf numFmtId="4" fontId="3" fillId="0" borderId="0" xfId="2" applyNumberFormat="1" applyProtection="1">
      <protection hidden="1"/>
    </xf>
    <xf numFmtId="0" fontId="9" fillId="0" borderId="0" xfId="2" applyFont="1" applyProtection="1">
      <protection hidden="1"/>
    </xf>
    <xf numFmtId="0" fontId="10" fillId="0" borderId="0" xfId="2" applyFont="1" applyAlignment="1" applyProtection="1">
      <alignment horizontal="centerContinuous"/>
      <protection hidden="1"/>
    </xf>
    <xf numFmtId="0" fontId="7" fillId="0" borderId="0" xfId="3" applyFont="1" applyProtection="1">
      <protection hidden="1"/>
    </xf>
    <xf numFmtId="0" fontId="10" fillId="0" borderId="0" xfId="2" applyFont="1" applyProtection="1">
      <protection hidden="1"/>
    </xf>
    <xf numFmtId="0" fontId="11" fillId="0" borderId="0" xfId="3" applyFont="1" applyProtection="1">
      <protection hidden="1"/>
    </xf>
    <xf numFmtId="0" fontId="12" fillId="0" borderId="0" xfId="2" applyFont="1" applyAlignment="1" applyProtection="1">
      <alignment horizontal="centerContinuous"/>
      <protection hidden="1"/>
    </xf>
    <xf numFmtId="0" fontId="13" fillId="0" borderId="0" xfId="2" applyFont="1" applyProtection="1">
      <protection hidden="1"/>
    </xf>
    <xf numFmtId="0" fontId="12" fillId="0" borderId="0" xfId="2" applyFont="1" applyProtection="1">
      <protection hidden="1"/>
    </xf>
    <xf numFmtId="0" fontId="14" fillId="0" borderId="0" xfId="2" applyFont="1" applyProtection="1">
      <protection hidden="1"/>
    </xf>
    <xf numFmtId="0" fontId="3" fillId="0" borderId="0" xfId="2" applyAlignment="1" applyProtection="1">
      <alignment horizontal="right"/>
      <protection hidden="1"/>
    </xf>
    <xf numFmtId="0" fontId="15" fillId="3" borderId="2" xfId="2" applyFont="1" applyFill="1" applyBorder="1" applyAlignment="1" applyProtection="1">
      <alignment horizontal="center"/>
      <protection hidden="1"/>
    </xf>
    <xf numFmtId="0" fontId="15" fillId="4" borderId="2" xfId="2" applyFont="1" applyFill="1" applyBorder="1" applyAlignment="1" applyProtection="1">
      <alignment horizontal="center"/>
      <protection hidden="1"/>
    </xf>
    <xf numFmtId="0" fontId="12" fillId="6" borderId="2" xfId="2" applyFont="1" applyFill="1" applyBorder="1" applyAlignment="1" applyProtection="1">
      <alignment horizontal="center"/>
      <protection hidden="1"/>
    </xf>
    <xf numFmtId="0" fontId="12" fillId="5" borderId="3" xfId="2" applyFont="1" applyFill="1" applyBorder="1" applyAlignment="1" applyProtection="1">
      <alignment horizontal="center"/>
      <protection hidden="1"/>
    </xf>
    <xf numFmtId="0" fontId="15" fillId="3" borderId="4" xfId="2" applyFont="1" applyFill="1" applyBorder="1" applyAlignment="1" applyProtection="1">
      <alignment horizontal="center"/>
      <protection hidden="1"/>
    </xf>
    <xf numFmtId="0" fontId="15" fillId="4" borderId="5" xfId="2" applyFont="1" applyFill="1" applyBorder="1" applyAlignment="1" applyProtection="1">
      <alignment horizontal="center"/>
      <protection hidden="1"/>
    </xf>
    <xf numFmtId="0" fontId="12" fillId="6" borderId="5" xfId="2" applyFont="1" applyFill="1" applyBorder="1" applyAlignment="1" applyProtection="1">
      <alignment horizontal="center"/>
      <protection hidden="1"/>
    </xf>
    <xf numFmtId="0" fontId="12" fillId="5" borderId="6" xfId="2" applyFont="1" applyFill="1" applyBorder="1" applyAlignment="1" applyProtection="1">
      <alignment horizontal="center"/>
      <protection hidden="1"/>
    </xf>
    <xf numFmtId="0" fontId="12" fillId="0" borderId="0" xfId="2" applyFont="1" applyAlignment="1" applyProtection="1">
      <alignment horizontal="center"/>
      <protection hidden="1"/>
    </xf>
    <xf numFmtId="0" fontId="15" fillId="3" borderId="22" xfId="2" applyFont="1" applyFill="1" applyBorder="1" applyAlignment="1" applyProtection="1">
      <alignment horizontal="center"/>
      <protection hidden="1"/>
    </xf>
    <xf numFmtId="0" fontId="15" fillId="4" borderId="22" xfId="2" applyFont="1" applyFill="1" applyBorder="1" applyAlignment="1" applyProtection="1">
      <alignment horizontal="center"/>
      <protection hidden="1"/>
    </xf>
    <xf numFmtId="0" fontId="12" fillId="6" borderId="22" xfId="2" applyFont="1" applyFill="1" applyBorder="1" applyAlignment="1" applyProtection="1">
      <alignment horizontal="center"/>
      <protection hidden="1"/>
    </xf>
    <xf numFmtId="0" fontId="12" fillId="5" borderId="12" xfId="2" applyFont="1" applyFill="1" applyBorder="1" applyAlignment="1" applyProtection="1">
      <alignment horizontal="center"/>
      <protection hidden="1"/>
    </xf>
    <xf numFmtId="0" fontId="15" fillId="3" borderId="9" xfId="2" applyFont="1" applyFill="1" applyBorder="1" applyAlignment="1" applyProtection="1">
      <alignment horizontal="center"/>
      <protection hidden="1"/>
    </xf>
    <xf numFmtId="0" fontId="15" fillId="4" borderId="7" xfId="2" applyFont="1" applyFill="1" applyBorder="1" applyAlignment="1" applyProtection="1">
      <alignment horizontal="center"/>
      <protection hidden="1"/>
    </xf>
    <xf numFmtId="0" fontId="12" fillId="6" borderId="7" xfId="2" applyFont="1" applyFill="1" applyBorder="1" applyAlignment="1" applyProtection="1">
      <alignment horizontal="center"/>
      <protection hidden="1"/>
    </xf>
    <xf numFmtId="0" fontId="12" fillId="5" borderId="10" xfId="2" applyFont="1" applyFill="1" applyBorder="1" applyAlignment="1" applyProtection="1">
      <alignment horizontal="center"/>
      <protection hidden="1"/>
    </xf>
    <xf numFmtId="0" fontId="15" fillId="3" borderId="21" xfId="2" applyFont="1" applyFill="1" applyBorder="1" applyAlignment="1" applyProtection="1">
      <alignment horizontal="center"/>
      <protection hidden="1"/>
    </xf>
    <xf numFmtId="0" fontId="12" fillId="5" borderId="14" xfId="2" applyFont="1" applyFill="1" applyBorder="1" applyAlignment="1" applyProtection="1">
      <alignment horizontal="center"/>
      <protection hidden="1"/>
    </xf>
    <xf numFmtId="0" fontId="12" fillId="0" borderId="32" xfId="2" applyFont="1" applyBorder="1" applyProtection="1">
      <protection hidden="1"/>
    </xf>
    <xf numFmtId="0" fontId="12" fillId="0" borderId="33" xfId="2" applyFont="1" applyBorder="1" applyProtection="1">
      <protection hidden="1"/>
    </xf>
    <xf numFmtId="0" fontId="12" fillId="0" borderId="6" xfId="2" applyFont="1" applyBorder="1" applyProtection="1">
      <protection hidden="1"/>
    </xf>
    <xf numFmtId="0" fontId="12" fillId="0" borderId="13" xfId="2" applyFont="1" applyBorder="1" applyProtection="1">
      <protection hidden="1"/>
    </xf>
    <xf numFmtId="0" fontId="12" fillId="0" borderId="14" xfId="2" applyFont="1" applyBorder="1" applyProtection="1">
      <protection hidden="1"/>
    </xf>
    <xf numFmtId="0" fontId="12" fillId="0" borderId="23" xfId="2" applyFont="1" applyBorder="1" applyProtection="1">
      <protection hidden="1"/>
    </xf>
    <xf numFmtId="0" fontId="12" fillId="0" borderId="24" xfId="2" applyFont="1" applyBorder="1" applyProtection="1">
      <protection hidden="1"/>
    </xf>
    <xf numFmtId="0" fontId="12" fillId="0" borderId="25" xfId="2" applyFont="1" applyBorder="1" applyProtection="1">
      <protection hidden="1"/>
    </xf>
    <xf numFmtId="0" fontId="3" fillId="0" borderId="14" xfId="2" applyBorder="1" applyProtection="1">
      <protection hidden="1"/>
    </xf>
    <xf numFmtId="39" fontId="12" fillId="0" borderId="0" xfId="2" applyNumberFormat="1" applyFont="1" applyProtection="1">
      <protection hidden="1"/>
    </xf>
    <xf numFmtId="10" fontId="12" fillId="0" borderId="14" xfId="5" applyNumberFormat="1" applyFont="1" applyBorder="1" applyAlignment="1" applyProtection="1">
      <alignment horizontal="center"/>
      <protection hidden="1"/>
    </xf>
    <xf numFmtId="9" fontId="12" fillId="0" borderId="0" xfId="5" applyFont="1" applyBorder="1" applyAlignment="1" applyProtection="1">
      <alignment horizontal="center"/>
      <protection hidden="1"/>
    </xf>
    <xf numFmtId="39" fontId="12" fillId="0" borderId="0" xfId="2" applyNumberFormat="1" applyFont="1" applyBorder="1" applyProtection="1">
      <protection hidden="1"/>
    </xf>
    <xf numFmtId="10" fontId="12" fillId="0" borderId="20" xfId="5" applyNumberFormat="1" applyFont="1" applyBorder="1" applyAlignment="1" applyProtection="1">
      <alignment horizontal="center"/>
      <protection hidden="1"/>
    </xf>
    <xf numFmtId="0" fontId="11" fillId="0" borderId="20" xfId="3" applyFont="1" applyBorder="1" applyProtection="1">
      <protection hidden="1"/>
    </xf>
    <xf numFmtId="0" fontId="3" fillId="0" borderId="20" xfId="2" applyBorder="1" applyProtection="1">
      <protection hidden="1"/>
    </xf>
    <xf numFmtId="0" fontId="3" fillId="0" borderId="26" xfId="2" applyBorder="1" applyProtection="1">
      <protection hidden="1"/>
    </xf>
    <xf numFmtId="0" fontId="3" fillId="0" borderId="0" xfId="2" applyBorder="1" applyProtection="1">
      <protection hidden="1"/>
    </xf>
    <xf numFmtId="39" fontId="12" fillId="0" borderId="0" xfId="2" applyNumberFormat="1" applyFont="1" applyAlignment="1" applyProtection="1">
      <alignment horizontal="center"/>
      <protection hidden="1"/>
    </xf>
    <xf numFmtId="4" fontId="0" fillId="0" borderId="0" xfId="0" applyNumberFormat="1" applyBorder="1" applyProtection="1">
      <protection hidden="1"/>
    </xf>
    <xf numFmtId="39" fontId="12" fillId="0" borderId="18" xfId="2" applyNumberFormat="1" applyFont="1" applyBorder="1" applyProtection="1">
      <protection hidden="1"/>
    </xf>
    <xf numFmtId="9" fontId="12" fillId="0" borderId="19" xfId="5" applyFont="1" applyBorder="1" applyAlignment="1" applyProtection="1">
      <alignment horizontal="center"/>
      <protection hidden="1"/>
    </xf>
    <xf numFmtId="39" fontId="12" fillId="0" borderId="17" xfId="2" applyNumberFormat="1" applyFont="1" applyBorder="1" applyProtection="1">
      <protection hidden="1"/>
    </xf>
    <xf numFmtId="39" fontId="12" fillId="0" borderId="27" xfId="2" applyNumberFormat="1" applyFont="1" applyBorder="1" applyProtection="1">
      <protection hidden="1"/>
    </xf>
    <xf numFmtId="39" fontId="12" fillId="0" borderId="28" xfId="2" applyNumberFormat="1" applyFont="1" applyBorder="1" applyProtection="1">
      <protection hidden="1"/>
    </xf>
    <xf numFmtId="9" fontId="12" fillId="0" borderId="29" xfId="5" applyFont="1" applyBorder="1" applyAlignment="1" applyProtection="1">
      <alignment horizontal="center"/>
      <protection hidden="1"/>
    </xf>
    <xf numFmtId="0" fontId="12" fillId="0" borderId="2" xfId="2" applyFont="1" applyBorder="1" applyAlignment="1" applyProtection="1">
      <alignment horizontal="center"/>
      <protection hidden="1"/>
    </xf>
    <xf numFmtId="0" fontId="12" fillId="0" borderId="3" xfId="2" applyFont="1" applyBorder="1" applyAlignment="1" applyProtection="1">
      <alignment horizontal="center"/>
      <protection hidden="1"/>
    </xf>
    <xf numFmtId="0" fontId="12" fillId="0" borderId="7" xfId="2" applyFont="1" applyBorder="1" applyAlignment="1" applyProtection="1">
      <alignment horizontal="center"/>
      <protection hidden="1"/>
    </xf>
    <xf numFmtId="0" fontId="12" fillId="0" borderId="8" xfId="2" applyFont="1" applyBorder="1" applyAlignment="1" applyProtection="1">
      <alignment horizontal="center"/>
      <protection hidden="1"/>
    </xf>
    <xf numFmtId="0" fontId="12" fillId="0" borderId="11" xfId="2" applyFont="1" applyBorder="1" applyProtection="1">
      <protection hidden="1"/>
    </xf>
    <xf numFmtId="0" fontId="12" fillId="0" borderId="12" xfId="2" applyFont="1" applyBorder="1" applyProtection="1">
      <protection hidden="1"/>
    </xf>
    <xf numFmtId="39" fontId="12" fillId="0" borderId="11" xfId="2" applyNumberFormat="1" applyFont="1" applyBorder="1" applyProtection="1">
      <protection hidden="1"/>
    </xf>
    <xf numFmtId="39" fontId="12" fillId="0" borderId="12" xfId="2" applyNumberFormat="1" applyFont="1" applyBorder="1" applyProtection="1">
      <protection hidden="1"/>
    </xf>
    <xf numFmtId="39" fontId="12" fillId="0" borderId="15" xfId="2" applyNumberFormat="1" applyFont="1" applyBorder="1" applyProtection="1">
      <protection hidden="1"/>
    </xf>
    <xf numFmtId="39" fontId="12" fillId="0" borderId="16" xfId="2" applyNumberFormat="1" applyFont="1" applyBorder="1" applyProtection="1">
      <protection hidden="1"/>
    </xf>
    <xf numFmtId="39" fontId="12" fillId="0" borderId="8" xfId="2" applyNumberFormat="1" applyFont="1" applyBorder="1" applyProtection="1">
      <protection hidden="1"/>
    </xf>
    <xf numFmtId="4" fontId="16" fillId="0" borderId="30" xfId="2" applyNumberFormat="1" applyFont="1" applyFill="1" applyBorder="1" applyProtection="1">
      <protection locked="0"/>
    </xf>
    <xf numFmtId="0" fontId="2" fillId="0" borderId="0" xfId="1" applyFont="1" applyProtection="1">
      <protection hidden="1"/>
    </xf>
    <xf numFmtId="0" fontId="4" fillId="0" borderId="0" xfId="2" applyFont="1" applyProtection="1">
      <protection hidden="1"/>
    </xf>
    <xf numFmtId="0" fontId="5" fillId="0" borderId="0" xfId="1" applyFont="1" applyProtection="1">
      <protection hidden="1"/>
    </xf>
    <xf numFmtId="4" fontId="7" fillId="0" borderId="0" xfId="1" applyNumberFormat="1" applyFont="1" applyProtection="1">
      <protection hidden="1"/>
    </xf>
    <xf numFmtId="10" fontId="7" fillId="0" borderId="0" xfId="1" applyNumberFormat="1" applyFont="1" applyProtection="1">
      <protection hidden="1"/>
    </xf>
    <xf numFmtId="4" fontId="8" fillId="2" borderId="1" xfId="1" applyNumberFormat="1" applyFont="1" applyFill="1" applyBorder="1" applyAlignment="1" applyProtection="1">
      <alignment horizontal="center"/>
      <protection hidden="1"/>
    </xf>
    <xf numFmtId="4" fontId="8" fillId="2" borderId="2" xfId="1" applyNumberFormat="1" applyFont="1" applyFill="1" applyBorder="1" applyAlignment="1" applyProtection="1">
      <alignment horizontal="center" vertical="center" wrapText="1"/>
      <protection hidden="1"/>
    </xf>
    <xf numFmtId="0" fontId="21" fillId="0" borderId="0" xfId="2" applyFont="1" applyProtection="1">
      <protection hidden="1"/>
    </xf>
    <xf numFmtId="44" fontId="3" fillId="0" borderId="0" xfId="2" applyNumberFormat="1" applyProtection="1">
      <protection hidden="1"/>
    </xf>
    <xf numFmtId="0" fontId="19" fillId="7" borderId="31" xfId="2" applyFont="1" applyFill="1" applyBorder="1" applyProtection="1">
      <protection hidden="1"/>
    </xf>
    <xf numFmtId="4" fontId="16" fillId="0" borderId="0" xfId="2" applyNumberFormat="1" applyFont="1" applyFill="1" applyBorder="1" applyProtection="1">
      <protection hidden="1"/>
    </xf>
    <xf numFmtId="4" fontId="1" fillId="0" borderId="0" xfId="1" applyNumberFormat="1" applyProtection="1">
      <protection hidden="1"/>
    </xf>
    <xf numFmtId="4" fontId="8" fillId="2" borderId="2" xfId="1" applyNumberFormat="1" applyFont="1" applyFill="1" applyBorder="1" applyAlignment="1" applyProtection="1">
      <alignment horizontal="center" vertical="center" wrapText="1"/>
      <protection hidden="1"/>
    </xf>
    <xf numFmtId="4" fontId="8" fillId="2" borderId="22" xfId="1" applyNumberFormat="1" applyFont="1" applyFill="1" applyBorder="1" applyAlignment="1" applyProtection="1">
      <alignment horizontal="center" vertical="center" wrapText="1"/>
      <protection hidden="1"/>
    </xf>
    <xf numFmtId="4" fontId="8" fillId="2" borderId="7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1" applyFont="1" applyProtection="1">
      <protection hidden="1"/>
    </xf>
  </cellXfs>
  <cellStyles count="7">
    <cellStyle name="Millares 2" xfId="4"/>
    <cellStyle name="Moneda 2" xfId="6"/>
    <cellStyle name="Normal" xfId="0" builtinId="0"/>
    <cellStyle name="Normal 2" xfId="3"/>
    <cellStyle name="Normal_NOMINA" xfId="1"/>
    <cellStyle name="Normal_Rev Cálculos IMSS e ISR 2000 S Nómina(1)" xfId="2"/>
    <cellStyle name="Porcentaje 2" xfId="5"/>
  </cellStyles>
  <dxfs count="0"/>
  <tableStyles count="0" defaultTableStyle="TableStyleMedium2" defaultPivotStyle="PivotStyleLight16"/>
  <colors>
    <mruColors>
      <color rgb="FF6B7A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6</xdr:row>
      <xdr:rowOff>123825</xdr:rowOff>
    </xdr:from>
    <xdr:to>
      <xdr:col>2</xdr:col>
      <xdr:colOff>600075</xdr:colOff>
      <xdr:row>9</xdr:row>
      <xdr:rowOff>104775</xdr:rowOff>
    </xdr:to>
    <xdr:sp macro="" textlink="">
      <xdr:nvSpPr>
        <xdr:cNvPr id="2" name="Signo menos 1">
          <a:extLst>
            <a:ext uri="{FF2B5EF4-FFF2-40B4-BE49-F238E27FC236}">
              <a16:creationId xmlns:a16="http://schemas.microsoft.com/office/drawing/2014/main" xmlns="" id="{748586ED-2329-4778-8AEE-8DEC43DF5844}"/>
            </a:ext>
          </a:extLst>
        </xdr:cNvPr>
        <xdr:cNvSpPr/>
      </xdr:nvSpPr>
      <xdr:spPr>
        <a:xfrm>
          <a:off x="2828925" y="1524000"/>
          <a:ext cx="514350" cy="704850"/>
        </a:xfrm>
        <a:prstGeom prst="mathMin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76200</xdr:colOff>
      <xdr:row>6</xdr:row>
      <xdr:rowOff>171449</xdr:rowOff>
    </xdr:from>
    <xdr:to>
      <xdr:col>4</xdr:col>
      <xdr:colOff>561975</xdr:colOff>
      <xdr:row>9</xdr:row>
      <xdr:rowOff>47624</xdr:rowOff>
    </xdr:to>
    <xdr:sp macro="" textlink="">
      <xdr:nvSpPr>
        <xdr:cNvPr id="4" name="Es igual a 3">
          <a:extLst>
            <a:ext uri="{FF2B5EF4-FFF2-40B4-BE49-F238E27FC236}">
              <a16:creationId xmlns:a16="http://schemas.microsoft.com/office/drawing/2014/main" xmlns="" id="{61E8A4E0-877A-4383-810A-759E0BD42475}"/>
            </a:ext>
          </a:extLst>
        </xdr:cNvPr>
        <xdr:cNvSpPr/>
      </xdr:nvSpPr>
      <xdr:spPr>
        <a:xfrm>
          <a:off x="4229100" y="1571624"/>
          <a:ext cx="485775" cy="600075"/>
        </a:xfrm>
        <a:prstGeom prst="mathEqua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</xdr:row>
      <xdr:rowOff>209550</xdr:rowOff>
    </xdr:from>
    <xdr:to>
      <xdr:col>6</xdr:col>
      <xdr:colOff>523875</xdr:colOff>
      <xdr:row>9</xdr:row>
      <xdr:rowOff>57150</xdr:rowOff>
    </xdr:to>
    <xdr:sp macro="" textlink="">
      <xdr:nvSpPr>
        <xdr:cNvPr id="6" name="Signo de multiplicación 5">
          <a:extLst>
            <a:ext uri="{FF2B5EF4-FFF2-40B4-BE49-F238E27FC236}">
              <a16:creationId xmlns:a16="http://schemas.microsoft.com/office/drawing/2014/main" xmlns="" id="{36FFB791-2B40-4134-990B-03EF2424F418}"/>
            </a:ext>
          </a:extLst>
        </xdr:cNvPr>
        <xdr:cNvSpPr/>
      </xdr:nvSpPr>
      <xdr:spPr>
        <a:xfrm>
          <a:off x="5753100" y="1609725"/>
          <a:ext cx="466725" cy="571500"/>
        </a:xfrm>
        <a:prstGeom prst="mathMultiply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8</xdr:col>
      <xdr:colOff>76200</xdr:colOff>
      <xdr:row>6</xdr:row>
      <xdr:rowOff>171449</xdr:rowOff>
    </xdr:from>
    <xdr:to>
      <xdr:col>8</xdr:col>
      <xdr:colOff>561975</xdr:colOff>
      <xdr:row>9</xdr:row>
      <xdr:rowOff>47624</xdr:rowOff>
    </xdr:to>
    <xdr:sp macro="" textlink="">
      <xdr:nvSpPr>
        <xdr:cNvPr id="7" name="Es igual a 6">
          <a:extLst>
            <a:ext uri="{FF2B5EF4-FFF2-40B4-BE49-F238E27FC236}">
              <a16:creationId xmlns:a16="http://schemas.microsoft.com/office/drawing/2014/main" xmlns="" id="{D2BE4415-5201-49EC-AC3B-437894C0C124}"/>
            </a:ext>
          </a:extLst>
        </xdr:cNvPr>
        <xdr:cNvSpPr/>
      </xdr:nvSpPr>
      <xdr:spPr>
        <a:xfrm>
          <a:off x="4229100" y="1571624"/>
          <a:ext cx="485775" cy="600075"/>
        </a:xfrm>
        <a:prstGeom prst="mathEqua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47626</xdr:colOff>
      <xdr:row>6</xdr:row>
      <xdr:rowOff>238125</xdr:rowOff>
    </xdr:from>
    <xdr:to>
      <xdr:col>10</xdr:col>
      <xdr:colOff>609600</xdr:colOff>
      <xdr:row>9</xdr:row>
      <xdr:rowOff>47624</xdr:rowOff>
    </xdr:to>
    <xdr:sp macro="" textlink="">
      <xdr:nvSpPr>
        <xdr:cNvPr id="9" name="Signo más 8">
          <a:extLst>
            <a:ext uri="{FF2B5EF4-FFF2-40B4-BE49-F238E27FC236}">
              <a16:creationId xmlns:a16="http://schemas.microsoft.com/office/drawing/2014/main" xmlns="" id="{CA3CC5A2-ABAB-4235-AE44-C2E6D7D18828}"/>
            </a:ext>
          </a:extLst>
        </xdr:cNvPr>
        <xdr:cNvSpPr/>
      </xdr:nvSpPr>
      <xdr:spPr>
        <a:xfrm>
          <a:off x="8372476" y="1638300"/>
          <a:ext cx="561974" cy="533399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12</xdr:col>
      <xdr:colOff>123825</xdr:colOff>
      <xdr:row>6</xdr:row>
      <xdr:rowOff>200024</xdr:rowOff>
    </xdr:from>
    <xdr:to>
      <xdr:col>12</xdr:col>
      <xdr:colOff>609600</xdr:colOff>
      <xdr:row>9</xdr:row>
      <xdr:rowOff>76199</xdr:rowOff>
    </xdr:to>
    <xdr:sp macro="" textlink="">
      <xdr:nvSpPr>
        <xdr:cNvPr id="10" name="Es igual a 9">
          <a:extLst>
            <a:ext uri="{FF2B5EF4-FFF2-40B4-BE49-F238E27FC236}">
              <a16:creationId xmlns:a16="http://schemas.microsoft.com/office/drawing/2014/main" xmlns="" id="{2E1C0B15-9B04-4BF7-A7F0-B9AE6A7FD61F}"/>
            </a:ext>
          </a:extLst>
        </xdr:cNvPr>
        <xdr:cNvSpPr/>
      </xdr:nvSpPr>
      <xdr:spPr>
        <a:xfrm>
          <a:off x="9782175" y="1600199"/>
          <a:ext cx="485775" cy="600075"/>
        </a:xfrm>
        <a:prstGeom prst="mathEqua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16</xdr:col>
      <xdr:colOff>104775</xdr:colOff>
      <xdr:row>6</xdr:row>
      <xdr:rowOff>142874</xdr:rowOff>
    </xdr:from>
    <xdr:to>
      <xdr:col>16</xdr:col>
      <xdr:colOff>590550</xdr:colOff>
      <xdr:row>9</xdr:row>
      <xdr:rowOff>19049</xdr:rowOff>
    </xdr:to>
    <xdr:sp macro="" textlink="">
      <xdr:nvSpPr>
        <xdr:cNvPr id="11" name="Es igual a 10">
          <a:extLst>
            <a:ext uri="{FF2B5EF4-FFF2-40B4-BE49-F238E27FC236}">
              <a16:creationId xmlns:a16="http://schemas.microsoft.com/office/drawing/2014/main" xmlns="" id="{65C547A7-E983-4607-9CEC-C9767F468FCF}"/>
            </a:ext>
          </a:extLst>
        </xdr:cNvPr>
        <xdr:cNvSpPr/>
      </xdr:nvSpPr>
      <xdr:spPr>
        <a:xfrm>
          <a:off x="12582525" y="1543049"/>
          <a:ext cx="485775" cy="600075"/>
        </a:xfrm>
        <a:prstGeom prst="mathEqua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57150</xdr:colOff>
      <xdr:row>6</xdr:row>
      <xdr:rowOff>142875</xdr:rowOff>
    </xdr:from>
    <xdr:to>
      <xdr:col>14</xdr:col>
      <xdr:colOff>571500</xdr:colOff>
      <xdr:row>9</xdr:row>
      <xdr:rowOff>123825</xdr:rowOff>
    </xdr:to>
    <xdr:sp macro="" textlink="">
      <xdr:nvSpPr>
        <xdr:cNvPr id="12" name="Signo menos 11">
          <a:extLst>
            <a:ext uri="{FF2B5EF4-FFF2-40B4-BE49-F238E27FC236}">
              <a16:creationId xmlns:a16="http://schemas.microsoft.com/office/drawing/2014/main" xmlns="" id="{3431D1F3-34D2-4BE1-9327-0F73B5C36893}"/>
            </a:ext>
          </a:extLst>
        </xdr:cNvPr>
        <xdr:cNvSpPr/>
      </xdr:nvSpPr>
      <xdr:spPr>
        <a:xfrm>
          <a:off x="11201400" y="1543050"/>
          <a:ext cx="514350" cy="704850"/>
        </a:xfrm>
        <a:prstGeom prst="mathMin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N51"/>
  <sheetViews>
    <sheetView showGridLines="0" tabSelected="1" zoomScale="80" zoomScaleNormal="80" workbookViewId="0">
      <selection activeCell="B5" sqref="B5"/>
    </sheetView>
  </sheetViews>
  <sheetFormatPr baseColWidth="10" defaultColWidth="11.42578125" defaultRowHeight="12.75"/>
  <cols>
    <col min="1" max="1" width="27.7109375" style="5" customWidth="1"/>
    <col min="2" max="2" width="12.28515625" style="5" customWidth="1"/>
    <col min="3" max="3" width="10" style="5" bestFit="1" customWidth="1"/>
    <col min="4" max="4" width="12.5703125" style="5" customWidth="1"/>
    <col min="5" max="5" width="9.28515625" style="5" customWidth="1"/>
    <col min="6" max="6" width="11.28515625" style="5" customWidth="1"/>
    <col min="7" max="7" width="8.5703125" style="5" customWidth="1"/>
    <col min="8" max="8" width="11.7109375" style="5" customWidth="1"/>
    <col min="9" max="9" width="9.28515625" style="5" customWidth="1"/>
    <col min="10" max="10" width="10.7109375" style="5" customWidth="1"/>
    <col min="11" max="11" width="9.28515625" style="5" customWidth="1"/>
    <col min="12" max="13" width="10.28515625" style="5" customWidth="1"/>
    <col min="14" max="14" width="11.42578125" style="5" customWidth="1"/>
    <col min="15" max="15" width="9" style="5" customWidth="1"/>
    <col min="16" max="16" width="10.42578125" style="5" customWidth="1"/>
    <col min="17" max="17" width="9.7109375" style="5" customWidth="1"/>
    <col min="18" max="18" width="11.7109375" style="5" customWidth="1"/>
    <col min="19" max="19" width="8.42578125" style="5" customWidth="1"/>
    <col min="20" max="20" width="11.42578125" style="5" customWidth="1"/>
    <col min="21" max="21" width="14.42578125" style="5" customWidth="1"/>
    <col min="22" max="23" width="11.42578125" style="5" customWidth="1"/>
    <col min="24" max="24" width="4.7109375" style="5" customWidth="1"/>
    <col min="25" max="25" width="11.42578125" style="5" customWidth="1"/>
    <col min="26" max="26" width="14.42578125" style="5" customWidth="1"/>
    <col min="27" max="27" width="8.42578125" style="5" customWidth="1"/>
    <col min="28" max="28" width="11.140625" style="5" customWidth="1"/>
    <col min="29" max="29" width="3.85546875" style="5" customWidth="1"/>
    <col min="30" max="30" width="11.140625" style="5" customWidth="1"/>
    <col min="31" max="31" width="12.7109375" style="5" customWidth="1"/>
    <col min="32" max="33" width="11.140625" style="5" customWidth="1"/>
    <col min="34" max="34" width="4.42578125" style="5" customWidth="1"/>
    <col min="35" max="35" width="11.42578125" style="5" customWidth="1"/>
    <col min="36" max="36" width="12.7109375" style="5" customWidth="1"/>
    <col min="37" max="37" width="8.5703125" style="5" customWidth="1"/>
    <col min="38" max="38" width="18.5703125" style="5" customWidth="1"/>
    <col min="39" max="39" width="11.42578125" style="5" customWidth="1"/>
    <col min="40" max="16384" width="11.42578125" style="5"/>
  </cols>
  <sheetData>
    <row r="1" spans="1:40" ht="17.45">
      <c r="A1" s="91"/>
      <c r="B1" s="91"/>
      <c r="C1" s="91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1"/>
      <c r="Q1" s="92"/>
    </row>
    <row r="2" spans="1:40" ht="17.45">
      <c r="A2" s="106" t="s">
        <v>0</v>
      </c>
      <c r="B2" s="106"/>
      <c r="C2" s="106"/>
      <c r="D2" s="106"/>
      <c r="E2" s="106"/>
      <c r="F2" s="106"/>
      <c r="G2" s="106"/>
      <c r="H2" s="106"/>
      <c r="I2" s="93"/>
      <c r="K2" s="93"/>
      <c r="M2" s="93"/>
      <c r="Q2" s="93"/>
    </row>
    <row r="3" spans="1:40" ht="4.5" customHeight="1">
      <c r="A3" s="4"/>
      <c r="B3" s="4"/>
      <c r="C3" s="4"/>
      <c r="D3" s="94"/>
      <c r="E3" s="94"/>
      <c r="F3" s="94"/>
      <c r="G3" s="94"/>
      <c r="H3" s="95"/>
      <c r="I3" s="94"/>
      <c r="J3" s="94"/>
      <c r="K3" s="94"/>
      <c r="L3" s="94"/>
      <c r="M3" s="94"/>
      <c r="N3" s="94"/>
      <c r="O3" s="4"/>
      <c r="P3" s="94"/>
      <c r="Q3" s="94"/>
      <c r="R3" s="94"/>
    </row>
    <row r="4" spans="1:40" ht="43.9" thickBot="1">
      <c r="A4" s="96"/>
      <c r="B4" s="97" t="s">
        <v>29</v>
      </c>
      <c r="H4" s="5" t="s">
        <v>36</v>
      </c>
      <c r="J4" s="98"/>
      <c r="S4" s="99"/>
      <c r="AM4" s="6"/>
      <c r="AN4" s="6"/>
    </row>
    <row r="5" spans="1:40" ht="13.9" thickBot="1">
      <c r="A5" s="100" t="s">
        <v>30</v>
      </c>
      <c r="B5" s="90">
        <v>10000</v>
      </c>
      <c r="C5" s="101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1"/>
      <c r="P5" s="102"/>
      <c r="Q5" s="102"/>
      <c r="R5" s="102"/>
      <c r="S5" s="102"/>
      <c r="AM5" s="6"/>
      <c r="AN5" s="6"/>
    </row>
    <row r="6" spans="1:40" ht="14.45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AM6" s="6"/>
      <c r="AN6" s="6"/>
    </row>
    <row r="7" spans="1:40" ht="25.5">
      <c r="A7" s="7"/>
      <c r="B7" s="8" t="s">
        <v>1</v>
      </c>
      <c r="C7" s="103"/>
      <c r="D7" s="9" t="s">
        <v>34</v>
      </c>
      <c r="E7" s="103"/>
      <c r="F7" s="10" t="s">
        <v>2</v>
      </c>
      <c r="G7" s="103"/>
      <c r="H7" s="11" t="s">
        <v>3</v>
      </c>
      <c r="I7" s="103"/>
      <c r="J7" s="8" t="s">
        <v>4</v>
      </c>
      <c r="K7" s="103"/>
      <c r="L7" s="12" t="s">
        <v>5</v>
      </c>
      <c r="M7" s="103"/>
      <c r="N7" s="8" t="s">
        <v>6</v>
      </c>
      <c r="O7" s="103"/>
      <c r="P7" s="8" t="s">
        <v>7</v>
      </c>
      <c r="Q7" s="103"/>
      <c r="R7" s="13" t="s">
        <v>35</v>
      </c>
      <c r="AM7" s="6"/>
      <c r="AN7" s="6"/>
    </row>
    <row r="8" spans="1:40" ht="13.5">
      <c r="A8" s="14" t="s">
        <v>31</v>
      </c>
      <c r="B8" s="15">
        <f>B5/2</f>
        <v>5000</v>
      </c>
      <c r="C8" s="104"/>
      <c r="D8" s="16">
        <f>VLOOKUP(B8,$G$19:$J$30,1)</f>
        <v>4744.0805921052633</v>
      </c>
      <c r="E8" s="104"/>
      <c r="F8" s="17">
        <f>+B8-D8</f>
        <v>255.91940789473665</v>
      </c>
      <c r="G8" s="104"/>
      <c r="H8" s="18">
        <f>VLOOKUP(B8,$G$19:$J$30,4)</f>
        <v>0.16</v>
      </c>
      <c r="I8" s="104"/>
      <c r="J8" s="17">
        <f>+F8*H8</f>
        <v>40.947105263157866</v>
      </c>
      <c r="K8" s="104"/>
      <c r="L8" s="19">
        <f>VLOOKUP(B8,$G$19:$J$30,3)</f>
        <v>380.97039473684214</v>
      </c>
      <c r="M8" s="104"/>
      <c r="N8" s="19">
        <f>J8+L8</f>
        <v>421.91750000000002</v>
      </c>
      <c r="O8" s="104"/>
      <c r="P8" s="17">
        <f>VLOOKUP(B8,$G$39:$I$49,3)</f>
        <v>0</v>
      </c>
      <c r="Q8" s="104"/>
      <c r="R8" s="20">
        <f>N8-P8</f>
        <v>421.91750000000002</v>
      </c>
      <c r="AM8" s="6"/>
      <c r="AN8" s="6"/>
    </row>
    <row r="9" spans="1:40" ht="13.5">
      <c r="A9" s="14" t="s">
        <v>32</v>
      </c>
      <c r="B9" s="15">
        <f>(B5/30)*14</f>
        <v>4666.6666666666661</v>
      </c>
      <c r="C9" s="104"/>
      <c r="D9" s="16">
        <f>VLOOKUP(B9,$L$19:$O$30,1)</f>
        <v>4427.808552631579</v>
      </c>
      <c r="E9" s="104"/>
      <c r="F9" s="17">
        <f>+B9-D9</f>
        <v>238.85811403508706</v>
      </c>
      <c r="G9" s="104"/>
      <c r="H9" s="18">
        <f>VLOOKUP(B9,$L$19:$O$30,4)</f>
        <v>0.16</v>
      </c>
      <c r="I9" s="104"/>
      <c r="J9" s="17">
        <f>+F9*H9</f>
        <v>38.217298245613932</v>
      </c>
      <c r="K9" s="104"/>
      <c r="L9" s="19">
        <f>VLOOKUP(B9,$L$19:$O$30,3)</f>
        <v>355.57236842105266</v>
      </c>
      <c r="M9" s="104"/>
      <c r="N9" s="19">
        <f>J9+L9</f>
        <v>393.78966666666656</v>
      </c>
      <c r="O9" s="104"/>
      <c r="P9" s="17">
        <f>VLOOKUP(B9,$L$39:$N$49,3)</f>
        <v>0</v>
      </c>
      <c r="Q9" s="104"/>
      <c r="R9" s="20">
        <f>N9-P9</f>
        <v>393.78966666666656</v>
      </c>
      <c r="AM9" s="6"/>
      <c r="AN9" s="6"/>
    </row>
    <row r="10" spans="1:40" ht="13.5">
      <c r="A10" s="14" t="s">
        <v>33</v>
      </c>
      <c r="B10" s="15">
        <f>(B5/30)*7</f>
        <v>2333.333333333333</v>
      </c>
      <c r="C10" s="105"/>
      <c r="D10" s="16">
        <f>VLOOKUP(B10,$Q$19:$T$30,1)</f>
        <v>2213.9042763157895</v>
      </c>
      <c r="E10" s="105"/>
      <c r="F10" s="17">
        <f>+B10-D10</f>
        <v>119.42905701754353</v>
      </c>
      <c r="G10" s="105"/>
      <c r="H10" s="18">
        <f>VLOOKUP(B10,$Q$19:$T$30,4)</f>
        <v>0.16</v>
      </c>
      <c r="I10" s="105"/>
      <c r="J10" s="17">
        <f>+F10*H10</f>
        <v>19.108649122806966</v>
      </c>
      <c r="K10" s="105"/>
      <c r="L10" s="19">
        <f>VLOOKUP(B10,$Q$19:$T$30,3)</f>
        <v>177.78618421052633</v>
      </c>
      <c r="M10" s="105"/>
      <c r="N10" s="19">
        <f>J10+L10</f>
        <v>196.89483333333328</v>
      </c>
      <c r="O10" s="105"/>
      <c r="P10" s="17">
        <f>VLOOKUP(B10,$Q$39:$S$49,3)</f>
        <v>0</v>
      </c>
      <c r="Q10" s="105"/>
      <c r="R10" s="20">
        <f>N10-P10</f>
        <v>196.89483333333328</v>
      </c>
      <c r="AM10" s="6"/>
      <c r="AN10" s="6"/>
    </row>
    <row r="11" spans="1:40" ht="14.45">
      <c r="A11" s="21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AM11" s="6"/>
      <c r="AN11" s="6"/>
    </row>
    <row r="12" spans="1:40" ht="13.15">
      <c r="A12" s="22"/>
      <c r="R12" s="23"/>
      <c r="AM12" s="6"/>
      <c r="AN12" s="6"/>
    </row>
    <row r="13" spans="1:40" ht="16.899999999999999">
      <c r="B13" s="24" t="s">
        <v>8</v>
      </c>
      <c r="C13" s="25"/>
      <c r="D13" s="26"/>
      <c r="E13" s="25"/>
      <c r="F13" s="27"/>
      <c r="G13" s="24" t="s">
        <v>9</v>
      </c>
      <c r="H13" s="25"/>
      <c r="I13" s="26"/>
      <c r="J13" s="25"/>
      <c r="K13" s="25"/>
      <c r="L13" s="24" t="s">
        <v>10</v>
      </c>
      <c r="M13" s="25"/>
      <c r="N13" s="28"/>
      <c r="O13" s="29"/>
      <c r="P13" s="29"/>
      <c r="Q13" s="30" t="s">
        <v>11</v>
      </c>
      <c r="R13" s="31"/>
      <c r="S13" s="31"/>
      <c r="T13" s="6"/>
      <c r="AM13" s="6"/>
      <c r="AN13" s="6"/>
    </row>
    <row r="14" spans="1:40" ht="13.15">
      <c r="B14" s="32" t="s">
        <v>12</v>
      </c>
      <c r="C14" s="31"/>
      <c r="D14" s="31"/>
      <c r="E14" s="31"/>
      <c r="F14" s="6"/>
      <c r="G14" s="32" t="s">
        <v>12</v>
      </c>
      <c r="H14" s="31"/>
      <c r="I14" s="31"/>
      <c r="J14" s="31"/>
      <c r="K14" s="31"/>
      <c r="L14" s="32" t="s">
        <v>12</v>
      </c>
      <c r="M14" s="31"/>
      <c r="N14" s="31"/>
      <c r="O14" s="31"/>
      <c r="P14" s="31"/>
      <c r="Q14" s="32" t="s">
        <v>12</v>
      </c>
      <c r="R14" s="31"/>
      <c r="S14" s="31"/>
      <c r="T14" s="31"/>
      <c r="AN14" s="6"/>
    </row>
    <row r="15" spans="1:40" ht="13.15">
      <c r="B15" s="32"/>
      <c r="C15" s="31"/>
      <c r="D15" s="31"/>
      <c r="E15" s="31"/>
      <c r="F15" s="6"/>
      <c r="G15" s="32"/>
      <c r="H15" s="31"/>
      <c r="I15" s="31"/>
      <c r="J15" s="31"/>
      <c r="K15" s="31"/>
      <c r="L15" s="32"/>
      <c r="M15" s="31"/>
      <c r="N15" s="31"/>
      <c r="O15" s="31"/>
      <c r="P15" s="31"/>
      <c r="Q15" s="32"/>
      <c r="R15" s="31"/>
      <c r="S15" s="31"/>
      <c r="T15" s="31"/>
      <c r="AN15" s="6"/>
    </row>
    <row r="16" spans="1:40" ht="13.15">
      <c r="A16" s="33"/>
      <c r="B16" s="34" t="s">
        <v>13</v>
      </c>
      <c r="C16" s="35" t="s">
        <v>13</v>
      </c>
      <c r="D16" s="36" t="s">
        <v>14</v>
      </c>
      <c r="E16" s="37" t="s">
        <v>15</v>
      </c>
      <c r="F16" s="6"/>
      <c r="G16" s="38" t="s">
        <v>13</v>
      </c>
      <c r="H16" s="39" t="s">
        <v>13</v>
      </c>
      <c r="I16" s="40" t="s">
        <v>14</v>
      </c>
      <c r="J16" s="41" t="s">
        <v>15</v>
      </c>
      <c r="K16" s="42"/>
      <c r="L16" s="38" t="s">
        <v>13</v>
      </c>
      <c r="M16" s="39" t="s">
        <v>13</v>
      </c>
      <c r="N16" s="40" t="s">
        <v>14</v>
      </c>
      <c r="O16" s="41" t="s">
        <v>15</v>
      </c>
      <c r="P16" s="42"/>
      <c r="Q16" s="38" t="s">
        <v>13</v>
      </c>
      <c r="R16" s="39" t="s">
        <v>13</v>
      </c>
      <c r="S16" s="40" t="s">
        <v>14</v>
      </c>
      <c r="T16" s="41" t="s">
        <v>15</v>
      </c>
      <c r="AN16" s="6"/>
    </row>
    <row r="17" spans="1:40" ht="13.15">
      <c r="B17" s="43" t="s">
        <v>16</v>
      </c>
      <c r="C17" s="44" t="s">
        <v>17</v>
      </c>
      <c r="D17" s="45" t="s">
        <v>18</v>
      </c>
      <c r="E17" s="46" t="s">
        <v>19</v>
      </c>
      <c r="F17" s="6"/>
      <c r="G17" s="47" t="s">
        <v>16</v>
      </c>
      <c r="H17" s="48" t="s">
        <v>17</v>
      </c>
      <c r="I17" s="49" t="s">
        <v>18</v>
      </c>
      <c r="J17" s="50" t="s">
        <v>19</v>
      </c>
      <c r="K17" s="42"/>
      <c r="L17" s="47" t="s">
        <v>16</v>
      </c>
      <c r="M17" s="48" t="s">
        <v>17</v>
      </c>
      <c r="N17" s="49" t="s">
        <v>18</v>
      </c>
      <c r="O17" s="50" t="s">
        <v>19</v>
      </c>
      <c r="P17" s="42"/>
      <c r="Q17" s="51" t="s">
        <v>16</v>
      </c>
      <c r="R17" s="44" t="s">
        <v>17</v>
      </c>
      <c r="S17" s="45" t="s">
        <v>18</v>
      </c>
      <c r="T17" s="52" t="s">
        <v>19</v>
      </c>
      <c r="AN17" s="6"/>
    </row>
    <row r="18" spans="1:40" ht="13.15">
      <c r="B18" s="53"/>
      <c r="C18" s="54"/>
      <c r="D18" s="54"/>
      <c r="E18" s="55"/>
      <c r="F18" s="31"/>
      <c r="G18" s="56"/>
      <c r="H18" s="31"/>
      <c r="I18" s="31"/>
      <c r="J18" s="57"/>
      <c r="K18" s="31"/>
      <c r="L18" s="56"/>
      <c r="M18" s="31"/>
      <c r="N18" s="31"/>
      <c r="O18" s="57"/>
      <c r="P18" s="31"/>
      <c r="Q18" s="58"/>
      <c r="R18" s="59"/>
      <c r="S18" s="59"/>
      <c r="T18" s="60"/>
      <c r="AN18" s="6"/>
    </row>
    <row r="19" spans="1:40" ht="13.15">
      <c r="A19" s="61"/>
      <c r="B19" s="1">
        <v>0.01</v>
      </c>
      <c r="C19" s="62">
        <f>+B20-0.01</f>
        <v>644.58000000000004</v>
      </c>
      <c r="D19" s="62">
        <v>0</v>
      </c>
      <c r="E19" s="63">
        <v>1.9199999999999998E-2</v>
      </c>
      <c r="F19" s="31"/>
      <c r="G19" s="1">
        <v>0.01</v>
      </c>
      <c r="H19" s="62">
        <f>+G20-0.01</f>
        <v>318.04427631578955</v>
      </c>
      <c r="I19" s="62">
        <v>0</v>
      </c>
      <c r="J19" s="63">
        <f>+E19</f>
        <v>1.9199999999999998E-2</v>
      </c>
      <c r="K19" s="64"/>
      <c r="L19" s="1">
        <v>0.01</v>
      </c>
      <c r="M19" s="62">
        <f t="shared" ref="M19:M24" si="0">+L20-0.01</f>
        <v>296.84065789473692</v>
      </c>
      <c r="N19" s="62">
        <v>0</v>
      </c>
      <c r="O19" s="63">
        <f t="shared" ref="O19:O28" si="1">+E19</f>
        <v>1.9199999999999998E-2</v>
      </c>
      <c r="P19" s="64"/>
      <c r="Q19" s="2">
        <v>0.01</v>
      </c>
      <c r="R19" s="65">
        <f t="shared" ref="R19:R27" si="2">+Q20-0.01</f>
        <v>148.41532894736847</v>
      </c>
      <c r="S19" s="65">
        <v>0</v>
      </c>
      <c r="T19" s="66">
        <f t="shared" ref="T19:T28" si="3">+J19</f>
        <v>1.9199999999999998E-2</v>
      </c>
      <c r="AN19" s="6"/>
    </row>
    <row r="20" spans="1:40" ht="13.15">
      <c r="A20" s="61"/>
      <c r="B20" s="1">
        <v>644.59</v>
      </c>
      <c r="C20" s="62">
        <f t="shared" ref="C20:C27" si="4">+B21-0.01</f>
        <v>5470.92</v>
      </c>
      <c r="D20" s="62">
        <v>12.38</v>
      </c>
      <c r="E20" s="63">
        <v>6.4000000000000001E-2</v>
      </c>
      <c r="F20" s="28"/>
      <c r="G20" s="1">
        <f>(B20/30.4)*15</f>
        <v>318.05427631578954</v>
      </c>
      <c r="H20" s="62">
        <f t="shared" ref="H20:H27" si="5">+G21-0.01</f>
        <v>2699.4620394736844</v>
      </c>
      <c r="I20" s="62">
        <f>(D20/30.4)*15</f>
        <v>6.1085526315789487</v>
      </c>
      <c r="J20" s="63">
        <f>+E20</f>
        <v>6.4000000000000001E-2</v>
      </c>
      <c r="K20" s="64"/>
      <c r="L20" s="1">
        <f>(B20/30.4)*14</f>
        <v>296.85065789473691</v>
      </c>
      <c r="M20" s="62">
        <f t="shared" si="0"/>
        <v>2519.4972368421054</v>
      </c>
      <c r="N20" s="62">
        <f t="shared" ref="N20:N28" si="6">(D20/30.4)*14</f>
        <v>5.7013157894736857</v>
      </c>
      <c r="O20" s="63">
        <f t="shared" si="1"/>
        <v>6.4000000000000001E-2</v>
      </c>
      <c r="P20" s="64"/>
      <c r="Q20" s="2">
        <f>+(B20/30.4)*7</f>
        <v>148.42532894736846</v>
      </c>
      <c r="R20" s="65">
        <f t="shared" si="2"/>
        <v>1259.7436184210528</v>
      </c>
      <c r="S20" s="65">
        <f>(D20/30.4)*7</f>
        <v>2.8506578947368428</v>
      </c>
      <c r="T20" s="66">
        <f t="shared" si="3"/>
        <v>6.4000000000000001E-2</v>
      </c>
      <c r="AN20" s="6"/>
    </row>
    <row r="21" spans="1:40" ht="13.15">
      <c r="A21" s="61"/>
      <c r="B21" s="1">
        <v>5470.93</v>
      </c>
      <c r="C21" s="62">
        <f t="shared" si="4"/>
        <v>9614.66</v>
      </c>
      <c r="D21" s="62">
        <v>321.26</v>
      </c>
      <c r="E21" s="63">
        <v>0.10879999999999999</v>
      </c>
      <c r="F21" s="28"/>
      <c r="G21" s="1">
        <f>(B21/30.4)*15</f>
        <v>2699.4720394736846</v>
      </c>
      <c r="H21" s="62">
        <f t="shared" si="5"/>
        <v>4744.0705921052631</v>
      </c>
      <c r="I21" s="62">
        <f t="shared" ref="I21:I30" si="7">(D21/30.4)*15</f>
        <v>158.51644736842104</v>
      </c>
      <c r="J21" s="63">
        <f>+E21</f>
        <v>0.10879999999999999</v>
      </c>
      <c r="K21" s="64"/>
      <c r="L21" s="1">
        <f>(B21/30.4)*14</f>
        <v>2519.5072368421056</v>
      </c>
      <c r="M21" s="62">
        <f t="shared" si="0"/>
        <v>4427.7985526315788</v>
      </c>
      <c r="N21" s="62">
        <f t="shared" si="6"/>
        <v>147.94868421052632</v>
      </c>
      <c r="O21" s="63">
        <f t="shared" si="1"/>
        <v>0.10879999999999999</v>
      </c>
      <c r="P21" s="64"/>
      <c r="Q21" s="2">
        <f t="shared" ref="Q21:Q30" si="8">+(B21/30.4)*7</f>
        <v>1259.7536184210528</v>
      </c>
      <c r="R21" s="65">
        <f t="shared" si="2"/>
        <v>2213.8942763157893</v>
      </c>
      <c r="S21" s="65">
        <f t="shared" ref="S21:S30" si="9">(D21/30.4)*7</f>
        <v>73.974342105263162</v>
      </c>
      <c r="T21" s="66">
        <f t="shared" si="3"/>
        <v>0.10879999999999999</v>
      </c>
      <c r="AN21" s="6"/>
    </row>
    <row r="22" spans="1:40" ht="13.15">
      <c r="A22" s="61"/>
      <c r="B22" s="1">
        <v>9614.67</v>
      </c>
      <c r="C22" s="62">
        <f t="shared" si="4"/>
        <v>11176.619999999999</v>
      </c>
      <c r="D22" s="62">
        <v>772.1</v>
      </c>
      <c r="E22" s="63">
        <v>0.16</v>
      </c>
      <c r="F22" s="28"/>
      <c r="G22" s="1">
        <f>(B22/30.4)*15</f>
        <v>4744.0805921052633</v>
      </c>
      <c r="H22" s="62">
        <f t="shared" si="5"/>
        <v>5514.7745394736839</v>
      </c>
      <c r="I22" s="62">
        <f t="shared" si="7"/>
        <v>380.97039473684214</v>
      </c>
      <c r="J22" s="63">
        <f>+E22</f>
        <v>0.16</v>
      </c>
      <c r="K22" s="64"/>
      <c r="L22" s="1">
        <f t="shared" ref="L22:L28" si="10">(B22/30.4)*14</f>
        <v>4427.808552631579</v>
      </c>
      <c r="M22" s="62">
        <f t="shared" si="0"/>
        <v>5147.1222368421049</v>
      </c>
      <c r="N22" s="62">
        <f t="shared" si="6"/>
        <v>355.57236842105266</v>
      </c>
      <c r="O22" s="63">
        <f t="shared" si="1"/>
        <v>0.16</v>
      </c>
      <c r="P22" s="64"/>
      <c r="Q22" s="2">
        <f t="shared" si="8"/>
        <v>2213.9042763157895</v>
      </c>
      <c r="R22" s="65">
        <f t="shared" si="2"/>
        <v>2573.5561184210524</v>
      </c>
      <c r="S22" s="65">
        <f t="shared" si="9"/>
        <v>177.78618421052633</v>
      </c>
      <c r="T22" s="66">
        <f t="shared" si="3"/>
        <v>0.16</v>
      </c>
      <c r="AN22" s="6"/>
    </row>
    <row r="23" spans="1:40" ht="13.15">
      <c r="A23" s="61"/>
      <c r="B23" s="1">
        <v>11176.63</v>
      </c>
      <c r="C23" s="62">
        <v>13381.47</v>
      </c>
      <c r="D23" s="62">
        <v>1022.01</v>
      </c>
      <c r="E23" s="63">
        <v>0.1792</v>
      </c>
      <c r="F23" s="28"/>
      <c r="G23" s="1">
        <f t="shared" ref="G23:G28" si="11">(B23/30.4)*15</f>
        <v>5514.7845394736842</v>
      </c>
      <c r="H23" s="62">
        <f t="shared" si="5"/>
        <v>6602.6939473684206</v>
      </c>
      <c r="I23" s="62">
        <f t="shared" si="7"/>
        <v>504.28125</v>
      </c>
      <c r="J23" s="63">
        <f>+E23</f>
        <v>0.1792</v>
      </c>
      <c r="K23" s="64"/>
      <c r="L23" s="1">
        <f t="shared" si="10"/>
        <v>5147.1322368421052</v>
      </c>
      <c r="M23" s="62">
        <f t="shared" si="0"/>
        <v>6162.5136842105258</v>
      </c>
      <c r="N23" s="62">
        <f t="shared" si="6"/>
        <v>470.66249999999997</v>
      </c>
      <c r="O23" s="63">
        <f t="shared" si="1"/>
        <v>0.1792</v>
      </c>
      <c r="P23" s="64"/>
      <c r="Q23" s="2">
        <f t="shared" si="8"/>
        <v>2573.5661184210526</v>
      </c>
      <c r="R23" s="65">
        <f t="shared" si="2"/>
        <v>3081.2518421052628</v>
      </c>
      <c r="S23" s="65">
        <f t="shared" si="9"/>
        <v>235.33124999999998</v>
      </c>
      <c r="T23" s="66">
        <f t="shared" si="3"/>
        <v>0.1792</v>
      </c>
      <c r="AN23" s="6"/>
    </row>
    <row r="24" spans="1:40" ht="13.15">
      <c r="A24" s="61"/>
      <c r="B24" s="1">
        <v>13381.48</v>
      </c>
      <c r="C24" s="62">
        <v>26988.5</v>
      </c>
      <c r="D24" s="62">
        <v>1417.12</v>
      </c>
      <c r="E24" s="63">
        <v>0.21360000000000001</v>
      </c>
      <c r="F24" s="28"/>
      <c r="G24" s="1">
        <f t="shared" si="11"/>
        <v>6602.7039473684208</v>
      </c>
      <c r="H24" s="62">
        <f t="shared" si="5"/>
        <v>13316.689013157895</v>
      </c>
      <c r="I24" s="62">
        <f t="shared" si="7"/>
        <v>699.23684210526312</v>
      </c>
      <c r="J24" s="63">
        <v>0.21360000000000001</v>
      </c>
      <c r="K24" s="64"/>
      <c r="L24" s="1">
        <f t="shared" si="10"/>
        <v>6162.523684210526</v>
      </c>
      <c r="M24" s="62">
        <f t="shared" si="0"/>
        <v>12428.909078947368</v>
      </c>
      <c r="N24" s="62">
        <f t="shared" si="6"/>
        <v>652.62105263157889</v>
      </c>
      <c r="O24" s="63">
        <f t="shared" si="1"/>
        <v>0.21360000000000001</v>
      </c>
      <c r="P24" s="64"/>
      <c r="Q24" s="2">
        <f t="shared" si="8"/>
        <v>3081.261842105263</v>
      </c>
      <c r="R24" s="65">
        <f t="shared" si="2"/>
        <v>6214.4495394736841</v>
      </c>
      <c r="S24" s="65">
        <f t="shared" si="9"/>
        <v>326.31052631578945</v>
      </c>
      <c r="T24" s="66">
        <f t="shared" si="3"/>
        <v>0.21360000000000001</v>
      </c>
      <c r="AN24" s="6"/>
    </row>
    <row r="25" spans="1:40" ht="13.15">
      <c r="A25" s="61"/>
      <c r="B25" s="1">
        <v>26988.51</v>
      </c>
      <c r="C25" s="62">
        <v>42537.58</v>
      </c>
      <c r="D25" s="62">
        <v>4323.58</v>
      </c>
      <c r="E25" s="63">
        <v>0.23519999999999999</v>
      </c>
      <c r="F25" s="28"/>
      <c r="G25" s="1">
        <f t="shared" si="11"/>
        <v>13316.699013157895</v>
      </c>
      <c r="H25" s="62">
        <f t="shared" si="5"/>
        <v>20988.932434210528</v>
      </c>
      <c r="I25" s="62">
        <f t="shared" si="7"/>
        <v>2133.3453947368421</v>
      </c>
      <c r="J25" s="63">
        <v>0.23519999999999999</v>
      </c>
      <c r="K25" s="64"/>
      <c r="L25" s="1">
        <f t="shared" si="10"/>
        <v>12428.919078947369</v>
      </c>
      <c r="M25" s="62">
        <f>+L26-0.01</f>
        <v>19589.66960526316</v>
      </c>
      <c r="N25" s="62">
        <f t="shared" si="6"/>
        <v>1991.1223684210527</v>
      </c>
      <c r="O25" s="63">
        <f t="shared" si="1"/>
        <v>0.23519999999999999</v>
      </c>
      <c r="P25" s="64"/>
      <c r="Q25" s="2">
        <f t="shared" si="8"/>
        <v>6214.4595394736843</v>
      </c>
      <c r="R25" s="65">
        <f t="shared" si="2"/>
        <v>9794.8298026315788</v>
      </c>
      <c r="S25" s="65">
        <f t="shared" si="9"/>
        <v>995.56118421052633</v>
      </c>
      <c r="T25" s="66">
        <f t="shared" si="3"/>
        <v>0.23519999999999999</v>
      </c>
      <c r="AN25" s="6"/>
    </row>
    <row r="26" spans="1:40" ht="13.15">
      <c r="A26" s="61"/>
      <c r="B26" s="1">
        <v>42537.59</v>
      </c>
      <c r="C26" s="62">
        <f t="shared" si="4"/>
        <v>81211.25</v>
      </c>
      <c r="D26" s="62">
        <v>7980.73</v>
      </c>
      <c r="E26" s="63">
        <v>0.3</v>
      </c>
      <c r="F26" s="28"/>
      <c r="G26" s="1">
        <f t="shared" si="11"/>
        <v>20988.942434210527</v>
      </c>
      <c r="H26" s="62">
        <f t="shared" si="5"/>
        <v>40071.335394736838</v>
      </c>
      <c r="I26" s="62">
        <f t="shared" si="7"/>
        <v>3937.8601973684208</v>
      </c>
      <c r="J26" s="63">
        <v>0.3</v>
      </c>
      <c r="K26" s="64"/>
      <c r="L26" s="1">
        <f t="shared" si="10"/>
        <v>19589.679605263158</v>
      </c>
      <c r="M26" s="62">
        <f>+L27-0.01</f>
        <v>37399.91236842105</v>
      </c>
      <c r="N26" s="62">
        <f t="shared" si="6"/>
        <v>3675.336184210526</v>
      </c>
      <c r="O26" s="63">
        <f t="shared" si="1"/>
        <v>0.3</v>
      </c>
      <c r="P26" s="64"/>
      <c r="Q26" s="2">
        <f t="shared" si="8"/>
        <v>9794.839802631579</v>
      </c>
      <c r="R26" s="65">
        <f t="shared" si="2"/>
        <v>18699.951184210528</v>
      </c>
      <c r="S26" s="65">
        <f t="shared" si="9"/>
        <v>1837.668092105263</v>
      </c>
      <c r="T26" s="66">
        <f t="shared" si="3"/>
        <v>0.3</v>
      </c>
      <c r="AN26" s="6"/>
    </row>
    <row r="27" spans="1:40" ht="13.15">
      <c r="A27" s="61"/>
      <c r="B27" s="1">
        <v>81211.259999999995</v>
      </c>
      <c r="C27" s="62">
        <f t="shared" si="4"/>
        <v>108281.67</v>
      </c>
      <c r="D27" s="62">
        <v>19582.830000000002</v>
      </c>
      <c r="E27" s="63">
        <v>0.32</v>
      </c>
      <c r="F27" s="28"/>
      <c r="G27" s="1">
        <f t="shared" si="11"/>
        <v>40071.34539473684</v>
      </c>
      <c r="H27" s="62">
        <f t="shared" si="5"/>
        <v>53428.450526315792</v>
      </c>
      <c r="I27" s="62">
        <f t="shared" si="7"/>
        <v>9662.5805921052652</v>
      </c>
      <c r="J27" s="63">
        <v>0.32</v>
      </c>
      <c r="K27" s="64"/>
      <c r="L27" s="1">
        <f t="shared" si="10"/>
        <v>37399.922368421052</v>
      </c>
      <c r="M27" s="62">
        <f>+L28-0.01</f>
        <v>49866.553157894734</v>
      </c>
      <c r="N27" s="62">
        <f t="shared" si="6"/>
        <v>9018.4085526315812</v>
      </c>
      <c r="O27" s="63">
        <f t="shared" si="1"/>
        <v>0.32</v>
      </c>
      <c r="P27" s="64"/>
      <c r="Q27" s="2">
        <f t="shared" si="8"/>
        <v>18699.961184210526</v>
      </c>
      <c r="R27" s="65">
        <f t="shared" si="2"/>
        <v>24933.27157894737</v>
      </c>
      <c r="S27" s="65">
        <f t="shared" si="9"/>
        <v>4509.2042763157906</v>
      </c>
      <c r="T27" s="66">
        <f t="shared" si="3"/>
        <v>0.32</v>
      </c>
      <c r="AN27" s="6"/>
    </row>
    <row r="28" spans="1:40" ht="13.15">
      <c r="A28" s="61"/>
      <c r="B28" s="1">
        <v>108281.68</v>
      </c>
      <c r="C28" s="62">
        <f>+B30-0.01</f>
        <v>324845.01</v>
      </c>
      <c r="D28" s="62">
        <v>28245.360000000001</v>
      </c>
      <c r="E28" s="63">
        <v>0.34</v>
      </c>
      <c r="F28" s="28"/>
      <c r="G28" s="1">
        <f t="shared" si="11"/>
        <v>53428.460526315794</v>
      </c>
      <c r="H28" s="62">
        <f>+G30-0.01</f>
        <v>143856.9</v>
      </c>
      <c r="I28" s="62">
        <f t="shared" si="7"/>
        <v>13936.855263157895</v>
      </c>
      <c r="J28" s="63">
        <v>0.34</v>
      </c>
      <c r="K28" s="64"/>
      <c r="L28" s="1">
        <f t="shared" si="10"/>
        <v>49866.563157894736</v>
      </c>
      <c r="M28" s="62">
        <f>+L30-0.01</f>
        <v>149599.67026315792</v>
      </c>
      <c r="N28" s="62">
        <f t="shared" si="6"/>
        <v>13007.731578947369</v>
      </c>
      <c r="O28" s="63">
        <f t="shared" si="1"/>
        <v>0.34</v>
      </c>
      <c r="P28" s="64"/>
      <c r="Q28" s="2">
        <f t="shared" si="8"/>
        <v>24933.281578947368</v>
      </c>
      <c r="R28" s="65">
        <f>+Q30-0.01</f>
        <v>74799.830131578972</v>
      </c>
      <c r="S28" s="65">
        <f t="shared" si="9"/>
        <v>6503.8657894736843</v>
      </c>
      <c r="T28" s="66">
        <f t="shared" si="3"/>
        <v>0.34</v>
      </c>
      <c r="AN28" s="6"/>
    </row>
    <row r="29" spans="1:40" ht="13.15">
      <c r="A29" s="61"/>
      <c r="B29" s="1"/>
      <c r="C29" s="62"/>
      <c r="D29" s="65"/>
      <c r="E29" s="63"/>
      <c r="F29" s="67"/>
      <c r="J29" s="68"/>
      <c r="K29" s="64"/>
      <c r="L29" s="1"/>
      <c r="M29" s="62"/>
      <c r="N29" s="62"/>
      <c r="O29" s="63"/>
      <c r="P29" s="64"/>
      <c r="Q29" s="69"/>
      <c r="R29" s="70"/>
      <c r="S29" s="70"/>
      <c r="T29" s="68"/>
      <c r="AN29" s="6"/>
    </row>
    <row r="30" spans="1:40" ht="15">
      <c r="A30" s="61"/>
      <c r="B30" s="1">
        <v>324845.02</v>
      </c>
      <c r="C30" s="71" t="s">
        <v>20</v>
      </c>
      <c r="D30" s="72">
        <v>101876.9</v>
      </c>
      <c r="E30" s="63">
        <v>0.35</v>
      </c>
      <c r="F30" s="28"/>
      <c r="G30" s="1">
        <v>143856.91</v>
      </c>
      <c r="H30" s="62">
        <v>9999999</v>
      </c>
      <c r="I30" s="62">
        <f t="shared" si="7"/>
        <v>50268.207236842107</v>
      </c>
      <c r="J30" s="66">
        <v>0.35</v>
      </c>
      <c r="K30" s="64"/>
      <c r="L30" s="1">
        <f>(B30/30.4)*14</f>
        <v>149599.68026315793</v>
      </c>
      <c r="M30" s="62">
        <v>9999999</v>
      </c>
      <c r="N30" s="62">
        <f>(D30/30.4)*14</f>
        <v>46916.993421052633</v>
      </c>
      <c r="O30" s="63">
        <f>+E30</f>
        <v>0.35</v>
      </c>
      <c r="P30" s="64"/>
      <c r="Q30" s="2">
        <f t="shared" si="8"/>
        <v>74799.840131578967</v>
      </c>
      <c r="R30" s="65">
        <v>9999999</v>
      </c>
      <c r="S30" s="65">
        <f t="shared" si="9"/>
        <v>23458.496710526317</v>
      </c>
      <c r="T30" s="66">
        <f>+J30</f>
        <v>0.35</v>
      </c>
      <c r="AN30" s="6"/>
    </row>
    <row r="31" spans="1:40" ht="13.15">
      <c r="A31" s="61"/>
      <c r="B31" s="73"/>
      <c r="C31" s="73"/>
      <c r="D31" s="73"/>
      <c r="E31" s="74"/>
      <c r="F31" s="28"/>
      <c r="G31" s="75"/>
      <c r="H31" s="73"/>
      <c r="I31" s="73"/>
      <c r="J31" s="74"/>
      <c r="K31" s="64"/>
      <c r="L31" s="75"/>
      <c r="M31" s="73"/>
      <c r="N31" s="73"/>
      <c r="O31" s="74"/>
      <c r="P31" s="64"/>
      <c r="Q31" s="76"/>
      <c r="R31" s="77"/>
      <c r="S31" s="77"/>
      <c r="T31" s="78"/>
      <c r="AN31" s="6"/>
    </row>
    <row r="32" spans="1:40" ht="13.15"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AN32" s="6"/>
    </row>
    <row r="33" spans="2:40" ht="13.15"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AN33" s="6"/>
    </row>
    <row r="34" spans="2:40" ht="13.15"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AN34" s="6"/>
    </row>
    <row r="35" spans="2:40" ht="13.15">
      <c r="B35" s="32" t="s">
        <v>21</v>
      </c>
      <c r="C35" s="28"/>
      <c r="D35" s="28"/>
      <c r="E35" s="28"/>
      <c r="F35" s="28"/>
      <c r="G35" s="32" t="s">
        <v>21</v>
      </c>
      <c r="H35" s="28"/>
      <c r="I35" s="28"/>
      <c r="J35" s="28"/>
      <c r="K35" s="28"/>
      <c r="L35" s="32" t="s">
        <v>21</v>
      </c>
      <c r="M35" s="28"/>
      <c r="N35" s="28"/>
      <c r="O35" s="28"/>
      <c r="P35" s="28"/>
      <c r="Q35" s="32" t="s">
        <v>21</v>
      </c>
      <c r="R35" s="28"/>
      <c r="S35" s="28"/>
      <c r="T35" s="28"/>
      <c r="AN35" s="6"/>
    </row>
    <row r="36" spans="2:40" ht="13.15">
      <c r="B36" s="79" t="s">
        <v>22</v>
      </c>
      <c r="C36" s="79" t="s">
        <v>23</v>
      </c>
      <c r="D36" s="80" t="s">
        <v>24</v>
      </c>
      <c r="E36" s="28"/>
      <c r="F36" s="28"/>
      <c r="G36" s="79" t="s">
        <v>22</v>
      </c>
      <c r="H36" s="79" t="s">
        <v>23</v>
      </c>
      <c r="I36" s="80" t="s">
        <v>25</v>
      </c>
      <c r="J36" s="28"/>
      <c r="K36" s="28"/>
      <c r="L36" s="79" t="s">
        <v>22</v>
      </c>
      <c r="M36" s="79" t="s">
        <v>23</v>
      </c>
      <c r="N36" s="80" t="s">
        <v>25</v>
      </c>
      <c r="O36" s="28"/>
      <c r="P36" s="28"/>
      <c r="Q36" s="79" t="s">
        <v>22</v>
      </c>
      <c r="R36" s="79" t="s">
        <v>23</v>
      </c>
      <c r="S36" s="80" t="s">
        <v>25</v>
      </c>
      <c r="T36" s="28"/>
      <c r="AN36" s="6"/>
    </row>
    <row r="37" spans="2:40" ht="13.15">
      <c r="B37" s="81" t="s">
        <v>26</v>
      </c>
      <c r="C37" s="81" t="s">
        <v>26</v>
      </c>
      <c r="D37" s="82" t="s">
        <v>27</v>
      </c>
      <c r="E37" s="28"/>
      <c r="F37" s="28"/>
      <c r="G37" s="81" t="s">
        <v>26</v>
      </c>
      <c r="H37" s="81" t="s">
        <v>26</v>
      </c>
      <c r="I37" s="82" t="s">
        <v>28</v>
      </c>
      <c r="J37" s="28"/>
      <c r="K37" s="28"/>
      <c r="L37" s="81" t="s">
        <v>26</v>
      </c>
      <c r="M37" s="81" t="s">
        <v>26</v>
      </c>
      <c r="N37" s="82" t="s">
        <v>28</v>
      </c>
      <c r="O37" s="28"/>
      <c r="P37" s="28"/>
      <c r="Q37" s="81" t="s">
        <v>26</v>
      </c>
      <c r="R37" s="81" t="s">
        <v>26</v>
      </c>
      <c r="S37" s="82" t="s">
        <v>28</v>
      </c>
      <c r="T37" s="28"/>
      <c r="AN37" s="6"/>
    </row>
    <row r="38" spans="2:40" ht="13.15">
      <c r="B38" s="83"/>
      <c r="C38" s="31"/>
      <c r="D38" s="84"/>
      <c r="E38" s="28"/>
      <c r="F38" s="28"/>
      <c r="G38" s="83"/>
      <c r="H38" s="31"/>
      <c r="I38" s="84"/>
      <c r="J38" s="28"/>
      <c r="K38" s="28"/>
      <c r="L38" s="83"/>
      <c r="M38" s="31"/>
      <c r="N38" s="84"/>
      <c r="O38" s="28"/>
      <c r="P38" s="28"/>
      <c r="Q38" s="83"/>
      <c r="R38" s="31"/>
      <c r="S38" s="84"/>
      <c r="T38" s="28"/>
      <c r="AN38" s="6"/>
    </row>
    <row r="39" spans="2:40" ht="13.15">
      <c r="B39" s="85">
        <v>0.01</v>
      </c>
      <c r="C39" s="62">
        <f t="shared" ref="C39:C48" si="12">+B40-0.01</f>
        <v>1768.96</v>
      </c>
      <c r="D39" s="86">
        <v>407.02</v>
      </c>
      <c r="E39" s="28"/>
      <c r="F39" s="28"/>
      <c r="G39" s="85">
        <v>0.01</v>
      </c>
      <c r="H39" s="62">
        <f t="shared" ref="H39:H48" si="13">+G40-0.01</f>
        <v>872.83703947368429</v>
      </c>
      <c r="I39" s="86">
        <f t="shared" ref="I39:I49" si="14">(D39/30.4)*15</f>
        <v>200.83223684210526</v>
      </c>
      <c r="J39" s="28"/>
      <c r="K39" s="28"/>
      <c r="L39" s="85">
        <v>0.01</v>
      </c>
      <c r="M39" s="62">
        <f t="shared" ref="M39:M48" si="15">+L40-0.01</f>
        <v>814.64723684210526</v>
      </c>
      <c r="N39" s="86">
        <f>(D39/30.4)*14</f>
        <v>187.44342105263158</v>
      </c>
      <c r="O39" s="28"/>
      <c r="P39" s="28"/>
      <c r="Q39" s="85">
        <v>0.01</v>
      </c>
      <c r="R39" s="62">
        <f t="shared" ref="R39:R48" si="16">+Q40-0.01</f>
        <v>407.31861842105263</v>
      </c>
      <c r="S39" s="86">
        <f>+I39/15*7</f>
        <v>93.721710526315789</v>
      </c>
      <c r="T39" s="28"/>
      <c r="AN39" s="6"/>
    </row>
    <row r="40" spans="2:40" ht="13.15">
      <c r="B40" s="85">
        <v>1768.97</v>
      </c>
      <c r="C40" s="62">
        <f t="shared" si="12"/>
        <v>2653.3799999999997</v>
      </c>
      <c r="D40" s="86">
        <v>406.83</v>
      </c>
      <c r="E40" s="28"/>
      <c r="F40" s="28"/>
      <c r="G40" s="85">
        <f>(B40/30.4)*15</f>
        <v>872.84703947368428</v>
      </c>
      <c r="H40" s="62">
        <f t="shared" si="13"/>
        <v>1309.2284868421052</v>
      </c>
      <c r="I40" s="86">
        <f t="shared" si="14"/>
        <v>200.73848684210526</v>
      </c>
      <c r="J40" s="28"/>
      <c r="K40" s="28"/>
      <c r="L40" s="85">
        <f>(B40/30.4)*14</f>
        <v>814.65723684210525</v>
      </c>
      <c r="M40" s="62">
        <f t="shared" si="15"/>
        <v>1221.9459210526315</v>
      </c>
      <c r="N40" s="86">
        <f t="shared" ref="N40:N48" si="17">(D40/30.4)*14</f>
        <v>187.35592105263157</v>
      </c>
      <c r="O40" s="28"/>
      <c r="P40" s="28"/>
      <c r="Q40" s="85">
        <f>+(B40/30.4)*7</f>
        <v>407.32861842105262</v>
      </c>
      <c r="R40" s="62">
        <f t="shared" si="16"/>
        <v>610.96796052631578</v>
      </c>
      <c r="S40" s="86">
        <f t="shared" ref="S40:S49" si="18">+I40/15*7</f>
        <v>93.677960526315786</v>
      </c>
      <c r="T40" s="28"/>
      <c r="AN40" s="6"/>
    </row>
    <row r="41" spans="2:40" ht="13.15">
      <c r="B41" s="85">
        <v>2653.39</v>
      </c>
      <c r="C41" s="62">
        <f t="shared" si="12"/>
        <v>3472.8399999999997</v>
      </c>
      <c r="D41" s="86">
        <v>406.62</v>
      </c>
      <c r="E41" s="28"/>
      <c r="F41" s="28"/>
      <c r="G41" s="85">
        <f t="shared" ref="G41:G49" si="19">(B41/30.4)*15</f>
        <v>1309.2384868421052</v>
      </c>
      <c r="H41" s="62">
        <f t="shared" si="13"/>
        <v>1713.567302631579</v>
      </c>
      <c r="I41" s="86">
        <f t="shared" si="14"/>
        <v>200.63486842105266</v>
      </c>
      <c r="J41" s="28"/>
      <c r="K41" s="28"/>
      <c r="L41" s="85">
        <f t="shared" ref="L41:L49" si="20">(B41/30.4)*14</f>
        <v>1221.9559210526315</v>
      </c>
      <c r="M41" s="62">
        <f t="shared" si="15"/>
        <v>1599.3288157894738</v>
      </c>
      <c r="N41" s="86">
        <f t="shared" si="17"/>
        <v>187.2592105263158</v>
      </c>
      <c r="O41" s="28"/>
      <c r="P41" s="28"/>
      <c r="Q41" s="85">
        <f>+(B41/30.4)*7</f>
        <v>610.97796052631577</v>
      </c>
      <c r="R41" s="62">
        <f t="shared" si="16"/>
        <v>799.65940789473689</v>
      </c>
      <c r="S41" s="86">
        <f t="shared" si="18"/>
        <v>93.629605263157899</v>
      </c>
      <c r="T41" s="28"/>
    </row>
    <row r="42" spans="2:40" ht="13.15">
      <c r="B42" s="85">
        <v>3472.85</v>
      </c>
      <c r="C42" s="62">
        <f t="shared" si="12"/>
        <v>3537.87</v>
      </c>
      <c r="D42" s="86">
        <v>392.77</v>
      </c>
      <c r="E42" s="28"/>
      <c r="F42" s="28"/>
      <c r="G42" s="85">
        <f t="shared" si="19"/>
        <v>1713.577302631579</v>
      </c>
      <c r="H42" s="62">
        <f t="shared" si="13"/>
        <v>1745.6544736842106</v>
      </c>
      <c r="I42" s="86">
        <f t="shared" si="14"/>
        <v>193.80098684210526</v>
      </c>
      <c r="J42" s="28"/>
      <c r="K42" s="28"/>
      <c r="L42" s="85">
        <f t="shared" si="20"/>
        <v>1599.3388157894738</v>
      </c>
      <c r="M42" s="62">
        <f t="shared" si="15"/>
        <v>1629.2768421052633</v>
      </c>
      <c r="N42" s="86">
        <f t="shared" si="17"/>
        <v>180.88092105263158</v>
      </c>
      <c r="O42" s="28"/>
      <c r="P42" s="28"/>
      <c r="Q42" s="85">
        <f t="shared" ref="Q42:Q49" si="21">+(B42/30.4)*7</f>
        <v>799.66940789473688</v>
      </c>
      <c r="R42" s="62">
        <f t="shared" si="16"/>
        <v>814.63342105263166</v>
      </c>
      <c r="S42" s="86">
        <f t="shared" si="18"/>
        <v>90.440460526315789</v>
      </c>
      <c r="T42" s="28"/>
      <c r="AN42" s="6"/>
    </row>
    <row r="43" spans="2:40" ht="13.15">
      <c r="B43" s="85">
        <v>3537.88</v>
      </c>
      <c r="C43" s="62">
        <f t="shared" si="12"/>
        <v>4446.1499999999996</v>
      </c>
      <c r="D43" s="86">
        <v>382.46</v>
      </c>
      <c r="E43" s="28"/>
      <c r="F43" s="28"/>
      <c r="G43" s="85">
        <f t="shared" si="19"/>
        <v>1745.6644736842106</v>
      </c>
      <c r="H43" s="62">
        <f t="shared" si="13"/>
        <v>2193.818947368421</v>
      </c>
      <c r="I43" s="86">
        <f t="shared" si="14"/>
        <v>188.7138157894737</v>
      </c>
      <c r="J43" s="28"/>
      <c r="K43" s="28"/>
      <c r="L43" s="85">
        <f t="shared" si="20"/>
        <v>1629.2868421052633</v>
      </c>
      <c r="M43" s="62">
        <f t="shared" si="15"/>
        <v>2047.5636842105264</v>
      </c>
      <c r="N43" s="86">
        <f t="shared" si="17"/>
        <v>176.1328947368421</v>
      </c>
      <c r="O43" s="28"/>
      <c r="P43" s="28"/>
      <c r="Q43" s="85">
        <f t="shared" si="21"/>
        <v>814.64342105263165</v>
      </c>
      <c r="R43" s="62">
        <f t="shared" si="16"/>
        <v>1023.7768421052632</v>
      </c>
      <c r="S43" s="86">
        <f t="shared" si="18"/>
        <v>88.066447368421052</v>
      </c>
      <c r="T43" s="28"/>
    </row>
    <row r="44" spans="2:40" ht="13.15">
      <c r="B44" s="85">
        <v>4446.16</v>
      </c>
      <c r="C44" s="62">
        <f t="shared" si="12"/>
        <v>4717.1799999999994</v>
      </c>
      <c r="D44" s="86">
        <v>354.23</v>
      </c>
      <c r="E44" s="28"/>
      <c r="F44" s="28"/>
      <c r="G44" s="85">
        <f t="shared" si="19"/>
        <v>2193.8289473684213</v>
      </c>
      <c r="H44" s="62">
        <f t="shared" si="13"/>
        <v>2327.5508552631577</v>
      </c>
      <c r="I44" s="86">
        <f t="shared" si="14"/>
        <v>174.78453947368422</v>
      </c>
      <c r="J44" s="28"/>
      <c r="K44" s="28"/>
      <c r="L44" s="85">
        <f t="shared" si="20"/>
        <v>2047.5736842105264</v>
      </c>
      <c r="M44" s="62">
        <f t="shared" si="15"/>
        <v>2172.3801315789469</v>
      </c>
      <c r="N44" s="86">
        <f t="shared" si="17"/>
        <v>163.13223684210527</v>
      </c>
      <c r="O44" s="28"/>
      <c r="P44" s="28"/>
      <c r="Q44" s="85">
        <f t="shared" si="21"/>
        <v>1023.7868421052632</v>
      </c>
      <c r="R44" s="62">
        <f t="shared" si="16"/>
        <v>1086.1850657894736</v>
      </c>
      <c r="S44" s="86">
        <f t="shared" si="18"/>
        <v>81.566118421052636</v>
      </c>
      <c r="T44" s="28"/>
    </row>
    <row r="45" spans="2:40" ht="13.15">
      <c r="B45" s="85">
        <v>4717.1899999999996</v>
      </c>
      <c r="C45" s="62">
        <f t="shared" si="12"/>
        <v>5335.42</v>
      </c>
      <c r="D45" s="86">
        <v>324.87</v>
      </c>
      <c r="E45" s="28"/>
      <c r="F45" s="28"/>
      <c r="G45" s="85">
        <f t="shared" si="19"/>
        <v>2327.5608552631579</v>
      </c>
      <c r="H45" s="62">
        <f t="shared" si="13"/>
        <v>2632.6034868421052</v>
      </c>
      <c r="I45" s="86">
        <f t="shared" si="14"/>
        <v>160.29769736842104</v>
      </c>
      <c r="J45" s="28"/>
      <c r="K45" s="28"/>
      <c r="L45" s="85">
        <f t="shared" si="20"/>
        <v>2172.3901315789471</v>
      </c>
      <c r="M45" s="62">
        <f t="shared" si="15"/>
        <v>2457.0959210526316</v>
      </c>
      <c r="N45" s="86">
        <f t="shared" si="17"/>
        <v>149.61118421052632</v>
      </c>
      <c r="O45" s="28"/>
      <c r="P45" s="28"/>
      <c r="Q45" s="85">
        <f t="shared" si="21"/>
        <v>1086.1950657894736</v>
      </c>
      <c r="R45" s="62">
        <f t="shared" si="16"/>
        <v>1228.5429605263159</v>
      </c>
      <c r="S45" s="86">
        <f t="shared" si="18"/>
        <v>74.805592105263145</v>
      </c>
      <c r="T45" s="28"/>
    </row>
    <row r="46" spans="2:40" ht="13.15">
      <c r="B46" s="85">
        <v>5335.43</v>
      </c>
      <c r="C46" s="62">
        <f t="shared" si="12"/>
        <v>6224.67</v>
      </c>
      <c r="D46" s="86">
        <v>294.63</v>
      </c>
      <c r="E46" s="28"/>
      <c r="F46" s="28"/>
      <c r="G46" s="85">
        <f t="shared" si="19"/>
        <v>2632.6134868421054</v>
      </c>
      <c r="H46" s="62">
        <f t="shared" si="13"/>
        <v>3071.3781578947369</v>
      </c>
      <c r="I46" s="86">
        <f t="shared" si="14"/>
        <v>145.37664473684211</v>
      </c>
      <c r="J46" s="28"/>
      <c r="K46" s="28"/>
      <c r="L46" s="85">
        <f t="shared" si="20"/>
        <v>2457.1059210526319</v>
      </c>
      <c r="M46" s="62">
        <f t="shared" si="15"/>
        <v>2866.6189473684208</v>
      </c>
      <c r="N46" s="86">
        <f t="shared" si="17"/>
        <v>135.68486842105264</v>
      </c>
      <c r="O46" s="28"/>
      <c r="P46" s="28"/>
      <c r="Q46" s="85">
        <f t="shared" si="21"/>
        <v>1228.5529605263159</v>
      </c>
      <c r="R46" s="62">
        <f t="shared" si="16"/>
        <v>1433.3044736842105</v>
      </c>
      <c r="S46" s="86">
        <f t="shared" si="18"/>
        <v>67.842434210526321</v>
      </c>
      <c r="T46" s="28"/>
    </row>
    <row r="47" spans="2:40" ht="13.15">
      <c r="B47" s="85">
        <v>6224.68</v>
      </c>
      <c r="C47" s="62">
        <f t="shared" si="12"/>
        <v>7113.9</v>
      </c>
      <c r="D47" s="86">
        <v>253.54</v>
      </c>
      <c r="E47" s="28"/>
      <c r="F47" s="28"/>
      <c r="G47" s="85">
        <f t="shared" si="19"/>
        <v>3071.3881578947371</v>
      </c>
      <c r="H47" s="62">
        <f t="shared" si="13"/>
        <v>3510.1429605263156</v>
      </c>
      <c r="I47" s="86">
        <f t="shared" si="14"/>
        <v>125.10197368421052</v>
      </c>
      <c r="J47" s="28"/>
      <c r="K47" s="28"/>
      <c r="L47" s="85">
        <f t="shared" si="20"/>
        <v>2866.628947368421</v>
      </c>
      <c r="M47" s="62">
        <f t="shared" si="15"/>
        <v>3276.1327631578943</v>
      </c>
      <c r="N47" s="86">
        <f t="shared" si="17"/>
        <v>116.76184210526316</v>
      </c>
      <c r="O47" s="28"/>
      <c r="P47" s="28"/>
      <c r="Q47" s="85">
        <f t="shared" si="21"/>
        <v>1433.3144736842105</v>
      </c>
      <c r="R47" s="62">
        <f t="shared" si="16"/>
        <v>1638.0613815789472</v>
      </c>
      <c r="S47" s="86">
        <f t="shared" si="18"/>
        <v>58.380921052631578</v>
      </c>
      <c r="T47" s="28"/>
    </row>
    <row r="48" spans="2:40">
      <c r="B48" s="85">
        <v>7113.91</v>
      </c>
      <c r="C48" s="62">
        <f t="shared" si="12"/>
        <v>7382.33</v>
      </c>
      <c r="D48" s="86">
        <v>217.61</v>
      </c>
      <c r="E48" s="28"/>
      <c r="F48" s="28"/>
      <c r="G48" s="85">
        <f t="shared" si="19"/>
        <v>3510.1529605263158</v>
      </c>
      <c r="H48" s="62">
        <f t="shared" si="13"/>
        <v>3642.5919736842106</v>
      </c>
      <c r="I48" s="86">
        <f t="shared" si="14"/>
        <v>107.3733552631579</v>
      </c>
      <c r="J48" s="28"/>
      <c r="K48" s="28"/>
      <c r="L48" s="85">
        <f t="shared" si="20"/>
        <v>3276.1427631578945</v>
      </c>
      <c r="M48" s="62">
        <f t="shared" si="15"/>
        <v>3399.7518421052632</v>
      </c>
      <c r="N48" s="86">
        <f t="shared" si="17"/>
        <v>100.21513157894738</v>
      </c>
      <c r="O48" s="28"/>
      <c r="P48" s="28"/>
      <c r="Q48" s="85">
        <f t="shared" si="21"/>
        <v>1638.0713815789472</v>
      </c>
      <c r="R48" s="62">
        <f t="shared" si="16"/>
        <v>1699.8709210526317</v>
      </c>
      <c r="S48" s="86">
        <f t="shared" si="18"/>
        <v>50.107565789473689</v>
      </c>
      <c r="T48" s="28"/>
    </row>
    <row r="49" spans="2:20">
      <c r="B49" s="85">
        <v>7382.34</v>
      </c>
      <c r="C49" s="62">
        <v>9999999</v>
      </c>
      <c r="D49" s="86">
        <v>0</v>
      </c>
      <c r="E49" s="28"/>
      <c r="F49" s="28"/>
      <c r="G49" s="85">
        <f t="shared" si="19"/>
        <v>3642.6019736842109</v>
      </c>
      <c r="H49" s="62">
        <v>9999999</v>
      </c>
      <c r="I49" s="86">
        <f t="shared" si="14"/>
        <v>0</v>
      </c>
      <c r="J49" s="28"/>
      <c r="K49" s="28"/>
      <c r="L49" s="85">
        <f t="shared" si="20"/>
        <v>3399.7618421052634</v>
      </c>
      <c r="M49" s="62">
        <v>9999999</v>
      </c>
      <c r="N49" s="86">
        <f t="shared" ref="N49" si="22">(I49/15)*14</f>
        <v>0</v>
      </c>
      <c r="O49" s="28"/>
      <c r="P49" s="28"/>
      <c r="Q49" s="85">
        <f t="shared" si="21"/>
        <v>1699.8809210526317</v>
      </c>
      <c r="R49" s="62">
        <v>9999999</v>
      </c>
      <c r="S49" s="86">
        <f t="shared" si="18"/>
        <v>0</v>
      </c>
      <c r="T49" s="28"/>
    </row>
    <row r="50" spans="2:20">
      <c r="B50" s="85"/>
      <c r="C50" s="62"/>
      <c r="D50" s="86"/>
      <c r="E50" s="28"/>
      <c r="F50" s="28"/>
      <c r="G50" s="85"/>
      <c r="H50" s="62"/>
      <c r="I50" s="86"/>
      <c r="J50" s="28"/>
      <c r="K50" s="28"/>
      <c r="L50" s="85"/>
      <c r="M50" s="62"/>
      <c r="N50" s="86"/>
      <c r="O50" s="28"/>
      <c r="P50" s="28"/>
      <c r="Q50" s="85"/>
      <c r="R50" s="62"/>
      <c r="S50" s="86"/>
      <c r="T50" s="28"/>
    </row>
    <row r="51" spans="2:20">
      <c r="B51" s="87"/>
      <c r="C51" s="88"/>
      <c r="D51" s="89"/>
      <c r="E51" s="28"/>
      <c r="F51" s="28"/>
      <c r="G51" s="87"/>
      <c r="H51" s="88"/>
      <c r="I51" s="89"/>
      <c r="J51" s="28"/>
      <c r="K51" s="28"/>
      <c r="L51" s="87"/>
      <c r="M51" s="88"/>
      <c r="N51" s="89"/>
      <c r="O51" s="28"/>
      <c r="P51" s="28"/>
      <c r="Q51" s="87"/>
      <c r="R51" s="88"/>
      <c r="S51" s="89"/>
      <c r="T51" s="28"/>
    </row>
  </sheetData>
  <sheetProtection algorithmName="SHA-512" hashValue="xRUtfOorwqli1G8RdJ8suTUSXRwjUjwIgFPRLDxnovUhBrIjsc0IZMS+Unr91CiZ3q4J2DBBCMtL68Gp7r96Eg==" saltValue="Mua183+D1kmP9aUjTvLa3Q==" spinCount="100000" sheet="1" objects="1" scenarios="1" selectLockedCells="1"/>
  <mergeCells count="9">
    <mergeCell ref="K7:K10"/>
    <mergeCell ref="M7:M10"/>
    <mergeCell ref="Q7:Q10"/>
    <mergeCell ref="O7:O10"/>
    <mergeCell ref="A2:H2"/>
    <mergeCell ref="C7:C10"/>
    <mergeCell ref="E7:E10"/>
    <mergeCell ref="G7:G10"/>
    <mergeCell ref="I7:I10"/>
  </mergeCells>
  <printOptions horizontalCentered="1" verticalCentered="1"/>
  <pageMargins left="0.75" right="0.75" top="1" bottom="1" header="0" footer="0"/>
  <pageSetup orientation="landscape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I.S.R. 2021</vt:lpstr>
      <vt:lpstr>'I.S.R. 2021'!Área_de_impresión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- RWB</dc:creator>
  <cp:lastModifiedBy>Host Inc</cp:lastModifiedBy>
  <dcterms:created xsi:type="dcterms:W3CDTF">2021-01-12T16:17:10Z</dcterms:created>
  <dcterms:modified xsi:type="dcterms:W3CDTF">2021-02-03T05:09:03Z</dcterms:modified>
</cp:coreProperties>
</file>